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88" firstSheet="2"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<sst xmlns="http://schemas.openxmlformats.org/spreadsheetml/2006/main" count="1560" uniqueCount="842">
  <si>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</si>
  <si>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</si>
  <si>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</si>
  <si>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</si>
  <si>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</si>
  <si>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</si>
  <si>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</si>
  <si>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</si>
  <si>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</si>
  <si>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</si>
  <si>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</si>
  <si>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</si>
  <si>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</si>
  <si>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</si>
  <si>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</si>
  <si>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</si>
  <si>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</si>
  <si>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</si>
  <si>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</si>
  <si>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</si>
  <si>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</si>
  <si>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</si>
  <si>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</si>
  <si>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</si>
  <si>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</si>
  <si>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</si>
  <si>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</si>
  <si>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</si>
  <si>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</si>
  <si>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</si>
  <si>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</si>
  <si>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</si>
  <si>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</si>
  <si>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</si>
  <si>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</si>
  <si>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</si>
  <si>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</si>
  <si>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</si>
  <si>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</si>
  <si>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</si>
  <si>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</si>
  <si>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</si>
  <si>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</si>
  <si>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</si>
  <si>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</si>
  <si>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</si>
  <si>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</si>
  <si>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</si>
  <si>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</si>
  <si>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</si>
  <si>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</si>
  <si>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</si>
  <si>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</si>
  <si>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</si>
  <si>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</si>
  <si>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</si>
  <si>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</si>
  <si>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</si>
  <si>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</si>
  <si>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</si>
  <si>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</si>
  <si>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</si>
  <si>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</si>
  <si>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</si>
  <si>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</si>
  <si>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</si>
  <si>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</si>
  <si>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</si>
  <si>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</si>
  <si>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</si>
  <si>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</si>
  <si>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</si>
  <si>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</si>
  <si>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</si>
  <si>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</si>
  <si>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</si>
  <si>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</si>
  <si>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</si>
  <si>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</si>
  <si>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</si>
  <si>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</si>
  <si>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</si>
  <si>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</si>
  <si>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</si>
  <si>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</si>
  <si>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</si>
  <si>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</si>
  <si>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</si>
  <si>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</si>
  <si>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</si>
  <si>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</si>
  <si>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</si>
  <si>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</si>
  <si>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</si>
  <si>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</si>
  <si>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</si>
  <si>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</si>
  <si>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</si>
  <si>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</si>
  <si>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</si>
  <si>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</si>
  <si>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</si>
  <si>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</si>
  <si>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</si>
  <si>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</si>
  <si>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</si>
  <si>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</si>
  <si>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</si>
  <si>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</si>
  <si>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</si>
  <si>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</si>
  <si>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</si>
  <si>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</si>
  <si>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</si>
  <si>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</si>
  <si>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</si>
  <si>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</si>
  <si>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</si>
  <si>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</si>
  <si>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</si>
  <si>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</si>
  <si>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</si>
  <si>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</si>
  <si>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</si>
  <si>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</si>
  <si>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</si>
  <si>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</si>
  <si>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</si>
  <si>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</si>
  <si>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</si>
  <si>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</si>
  <si>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</si>
  <si>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</si>
  <si>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</si>
  <si>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</si>
  <si>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</si>
  <si>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</si>
  <si>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</si>
  <si>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</si>
  <si>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</si>
  <si>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</si>
  <si>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</si>
  <si>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</si>
  <si>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</si>
  <si>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</si>
  <si>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</si>
  <si>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</si>
  <si>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</si>
  <si>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</si>
  <si>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</si>
  <si>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</si>
  <si>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</si>
  <si>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</si>
  <si>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</si>
  <si>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</si>
  <si>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</si>
  <si>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</si>
  <si>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</si>
  <si>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</si>
  <si>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</si>
  <si>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</si>
  <si>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</si>
  <si>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</si>
  <si>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</si>
  <si>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</si>
  <si>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</si>
  <si>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</si>
  <si>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</si>
  <si>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</si>
  <si>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</si>
  <si>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</si>
  <si>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</si>
  <si>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</si>
  <si>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</si>
  <si>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</si>
  <si>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</si>
  <si>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</si>
  <si>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</si>
  <si>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</si>
  <si>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</si>
  <si>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</si>
  <si>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</si>
  <si>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</si>
  <si>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</si>
  <si>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</si>
  <si>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</si>
  <si>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</si>
  <si>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</si>
  <si>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</si>
  <si>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</si>
  <si>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</si>
  <si>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</si>
  <si>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</si>
  <si>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</si>
  <si>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</si>
  <si>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</si>
  <si>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</si>
  <si>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</si>
  <si>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</si>
  <si>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</si>
  <si>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</si>
  <si>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</si>
  <si>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</si>
  <si>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</si>
  <si>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</si>
  <si>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</si>
  <si>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</si>
  <si>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</si>
  <si>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</si>
  <si>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</si>
  <si>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</si>
  <si>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</si>
  <si>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</si>
  <si>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</si>
  <si>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</si>
  <si>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</si>
  <si>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</si>
  <si>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</si>
  <si>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</si>
  <si>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</si>
  <si>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</si>
  <si>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</si>
  <si>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</si>
  <si>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</si>
  <si>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</si>
  <si>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</si>
  <si>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</si>
  <si>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</si>
  <si>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</si>
  <si>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</si>
  <si>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</si>
  <si>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</si>
  <si>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</si>
  <si>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</si>
  <si>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</si>
  <si>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</si>
  <si>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</si>
  <si>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</si>
  <si>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</si>
  <si>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</si>
  <si>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</si>
  <si>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</si>
  <si>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</si>
  <si>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</si>
  <si>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</si>
  <si>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</si>
  <si>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</si>
  <si>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</si>
  <si>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</si>
  <si>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</si>
  <si>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</si>
  <si>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</si>
  <si>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</si>
  <si>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</si>
  <si>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</si>
  <si>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</si>
  <si>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</si>
  <si>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</si>
  <si>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</si>
  <si>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</si>
  <si>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</si>
  <si>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</si>
  <si>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</si>
  <si>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</si>
  <si>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</si>
  <si>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</si>
  <si>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</si>
  <si>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</si>
  <si>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</si>
  <si>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</si>
  <si>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</si>
  <si>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</si>
  <si>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</si>
  <si>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</si>
  <si>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</si>
  <si>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</si>
  <si>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</si>
  <si>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</si>
  <si>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</si>
  <si>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</si>
  <si>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</si>
  <si>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</si>
  <si>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</si>
  <si>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</si>
  <si>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</si>
  <si>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</si>
  <si>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</si>
  <si>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</si>
  <si>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</si>
  <si>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</si>
  <si>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</si>
  <si>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</si>
  <si>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</si>
  <si>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</si>
  <si>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</si>
  <si>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</si>
  <si>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</si>
  <si>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</si>
  <si>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</si>
  <si>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</si>
  <si>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</si>
  <si>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</si>
  <si>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</si>
  <si>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</si>
  <si>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</si>
  <si>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</si>
  <si>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</si>
  <si>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</si>
  <si>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</si>
  <si>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</si>
  <si>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</si>
  <si>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</si>
  <si>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</si>
  <si>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</si>
  <si>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</si>
  <si>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</si>
  <si>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</si>
  <si>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</si>
  <si>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</si>
  <si>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</si>
  <si>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</si>
  <si>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</si>
  <si>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</si>
  <si>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</si>
  <si>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</si>
  <si>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</si>
  <si>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</si>
  <si>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</si>
  <si>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</si>
  <si>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</si>
  <si>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</si>
  <si>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</si>
  <si>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</si>
  <si>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</si>
  <si>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</si>
  <si>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</si>
  <si>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</si>
  <si>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</si>
  <si>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</si>
  <si>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</si>
  <si>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</si>
  <si>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</si>
  <si>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</si>
  <si>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</si>
  <si>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</si>
  <si>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</si>
  <si>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</si>
  <si>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</si>
  <si>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</si>
  <si>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</si>
  <si>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</si>
  <si>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</si>
  <si>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</si>
  <si>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</si>
  <si>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</si>
  <si>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</si>
  <si>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</si>
  <si>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</si>
  <si>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</si>
  <si>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</si>
  <si>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</si>
  <si>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</si>
  <si>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</si>
  <si>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</si>
  <si>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</si>
  <si>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</si>
  <si>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</si>
  <si>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</si>
  <si>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</si>
  <si>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</si>
  <si>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</si>
  <si>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</si>
  <si>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</si>
  <si>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</si>
  <si>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</si>
  <si>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</si>
  <si>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</si>
  <si>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</si>
  <si>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</si>
  <si>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</si>
  <si>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</si>
  <si>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</si>
  <si>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</si>
  <si>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</si>
  <si>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</si>
  <si>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</si>
  <si>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</si>
  <si>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</si>
  <si>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</si>
  <si>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</si>
  <si>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</si>
  <si>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</si>
  <si>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</si>
  <si>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</si>
  <si>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</si>
  <si>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</si>
  <si>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</si>
  <si>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</si>
  <si>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</si>
  <si>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</si>
  <si>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</si>
  <si>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</si>
  <si>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</si>
  <si>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</si>
  <si>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</si>
  <si>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</si>
  <si>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</si>
  <si>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</si>
  <si>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</si>
  <si>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</si>
  <si>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</si>
  <si>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</si>
  <si>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</si>
  <si>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</si>
  <si>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</si>
  <si>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</si>
  <si>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</si>
  <si>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</si>
  <si>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</si>
  <si>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</si>
  <si>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</si>
  <si>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</si>
  <si>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</si>
  <si>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</si>
  <si>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</si>
  <si>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</si>
  <si>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</si>
  <si>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</si>
  <si>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</si>
  <si>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</si>
  <si>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</si>
  <si>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</si>
  <si>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</si>
  <si>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</si>
  <si>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</si>
  <si>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</si>
  <si>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</si>
  <si>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</si>
  <si>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</si>
  <si>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</si>
  <si>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</si>
  <si>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</si>
  <si>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</si>
  <si>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</si>
  <si>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</si>
  <si>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</si>
  <si>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</si>
  <si>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</si>
  <si>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</si>
  <si>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</si>
  <si>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</si>
  <si>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</si>
  <si>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</si>
  <si>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</si>
  <si>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</si>
  <si>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</si>
  <si>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</si>
  <si>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</si>
  <si>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</si>
  <si>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</si>
  <si>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</si>
  <si>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</si>
  <si>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</si>
  <si>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</si>
  <si>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</si>
  <si>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</si>
  <si>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</si>
  <si>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</si>
  <si>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</si>
  <si>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</si>
  <si>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</si>
  <si>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</si>
  <si>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</si>
  <si>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</si>
  <si>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</si>
  <si>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</si>
  <si>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</si>
  <si>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</si>
  <si>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</si>
  <si>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</si>
  <si>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</si>
  <si>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</si>
  <si>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</si>
  <si>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</si>
  <si>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</si>
  <si>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</si>
  <si>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</si>
  <si>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</si>
  <si>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</si>
  <si>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</si>
  <si>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</si>
  <si>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</si>
  <si>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</si>
  <si>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</si>
  <si>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</si>
  <si>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</si>
  <si>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</si>
  <si>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</si>
  <si>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</si>
  <si>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</si>
  <si>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</si>
  <si>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</si>
  <si>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</si>
  <si>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</si>
  <si>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</si>
  <si>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</si>
  <si>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</si>
  <si>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</si>
  <si>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</si>
  <si>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</si>
  <si>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</si>
  <si>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</si>
  <si>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</si>
  <si>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</si>
  <si>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</si>
  <si>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</si>
  <si>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</si>
  <si>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</si>
  <si>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</si>
  <si>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</si>
  <si>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</si>
  <si>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</si>
  <si>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</si>
  <si>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</si>
  <si>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</si>
  <si>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</si>
  <si>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</si>
  <si>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</si>
  <si>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</si>
  <si>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</si>
  <si>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</si>
  <si>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</si>
  <si>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</si>
  <si>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</si>
  <si>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</si>
  <si>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</si>
  <si>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</si>
  <si>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</si>
  <si>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</si>
  <si>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</si>
  <si>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</si>
  <si>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</si>
  <si>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</si>
  <si>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</si>
  <si>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</si>
  <si>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</si>
  <si>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</si>
  <si>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</si>
  <si>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</si>
  <si>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</si>
  <si>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</si>
  <si>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</si>
  <si>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</si>
  <si>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</si>
  <si>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</si>
  <si>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</si>
  <si>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</si>
  <si>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</si>
  <si>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</si>
  <si>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</si>
  <si>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</si>
  <si>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</si>
  <si>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</si>
  <si>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</si>
  <si>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</si>
  <si>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</si>
  <si>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</si>
  <si>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</si>
  <si>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</si>
  <si>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</si>
  <si>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</si>
  <si>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</si>
  <si>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</si>
  <si>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</si>
  <si>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</si>
  <si>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</si>
  <si>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</si>
  <si>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</si>
  <si>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</si>
  <si>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</si>
  <si>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</si>
  <si>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</si>
  <si>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</si>
  <si>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</si>
  <si>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</si>
  <si>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</si>
  <si>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</si>
  <si>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</si>
  <si>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</si>
  <si>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</si>
  <si>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</si>
  <si>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</si>
  <si>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</si>
  <si>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</si>
  <si>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</si>
  <si>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</si>
  <si>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</si>
  <si>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</si>
  <si>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</si>
  <si>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</si>
  <si>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</si>
  <si>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</si>
  <si>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</si>
  <si>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</si>
  <si>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</si>
  <si>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</si>
  <si>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</si>
  <si>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</si>
  <si>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</si>
  <si>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</si>
  <si>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</si>
  <si>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</si>
  <si>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</si>
  <si>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</si>
  <si>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</si>
  <si>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</si>
  <si>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</si>
  <si>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</si>
  <si>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</si>
  <si>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</si>
  <si>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</si>
  <si>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</si>
  <si>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</si>
  <si>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</si>
  <si>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</si>
  <si>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</si>
  <si>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</si>
  <si>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</si>
  <si>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</si>
  <si>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</si>
  <si>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</si>
  <si>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</si>
  <si>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</si>
  <si>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</si>
  <si>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</si>
  <si>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</si>
  <si>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</si>
  <si>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</si>
  <si>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</si>
  <si>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</si>
  <si>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</si>
  <si>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</si>
  <si>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</si>
  <si>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</si>
  <si>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</si>
  <si>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</si>
  <si>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</si>
  <si>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</si>
  <si>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</si>
  <si>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</si>
  <si>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</si>
  <si>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</si>
  <si>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</si>
  <si>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</si>
  <si>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</si>
  <si>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</si>
  <si>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</si>
  <si>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</si>
  <si>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</si>
  <si>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</si>
  <si>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</si>
  <si>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</si>
  <si>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</si>
  <si>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</si>
  <si>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</si>
  <si>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</si>
  <si>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</si>
  <si>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</si>
  <si>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</si>
  <si>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</si>
  <si>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</si>
  <si>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</si>
  <si>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</si>
  <si>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</si>
  <si>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</si>
  <si>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</si>
  <si>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</si>
  <si>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</si>
  <si>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</si>
  <si>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</si>
  <si>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</si>
  <si>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</si>
  <si>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</si>
  <si>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</si>
  <si>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</si>
  <si>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</si>
  <si>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</si>
  <si>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</si>
  <si>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</si>
  <si>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</si>
  <si>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</si>
  <si>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</si>
  <si>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</si>
  <si>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</si>
  <si>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</si>
  <si>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</si>
  <si>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</si>
  <si>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</si>
  <si>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</si>
  <si>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</si>
  <si>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</si>
  <si>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</si>
  <si>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</si>
  <si>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</si>
  <si>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</si>
  <si>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</si>
  <si>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</si>
  <si>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</si>
  <si>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</si>
  <si>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</si>
  <si>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</si>
  <si>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</si>
  <si>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</si>
  <si>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</si>
  <si>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</si>
  <si>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</si>
  <si>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</si>
  <si>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</si>
  <si>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</si>
  <si>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</si>
  <si>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</si>
  <si>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</si>
  <si>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</si>
  <si>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</si>
  <si>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</si>
  <si>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</si>
  <si>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</si>
  <si>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</si>
  <si>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</si>
  <si>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</si>
  <si>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</si>
  <si>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</si>
  <si>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</si>
  <si>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</si>
  <si>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</si>
  <si>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</si>
  <si>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</si>
  <si>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</si>
  <si>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</si>
  <si>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</si>
  <si>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</si>
  <si>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</si>
  <si>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</si>
  <si>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</si>
  <si>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</si>
  <si>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</si>
  <si>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</si>
  <si>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</si>
  <si>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</si>
  <si>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</si>
  <si>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</si>
  <si>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</si>
  <si>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</si>
  <si>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</si>
  <si>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</si>
  <si>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</si>
  <si>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</si>
  <si>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</si>
  <si>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</si>
  <si>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</si>
  <si>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</si>
  <si>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</si>
  <si>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</si>
  <si>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</si>
  <si>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</si>
  <si>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</si>
  <si>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</si>
  <si>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</si>
  <si>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</si>
  <si>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</si>
  <si>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</si>
  <si>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</si>
  <si>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</si>
  <si>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</si>
  <si>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</si>
  <si>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</si>
  <si>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</si>
  <si>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</si>
  <si>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</si>
  <si>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</si>
  <si>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</si>
  <si>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</si>
  <si>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</si>
  <si>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</si>
  <si>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</si>
  <si>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</si>
  <si>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</si>
  <si>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</si>
  <si>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</si>
  <si>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</si>
  <si>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</si>
  <si>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</si>
  <si>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</si>
  <si>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</si>
  <si>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</si>
  <si>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</si>
  <si>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</si>
  <si>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</si>
  <si>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</si>
  <si>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</si>
  <si>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</si>
  <si>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</si>
  <si>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</si>
  <si>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</si>
  <si>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</si>
  <si>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</si>
  <si>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</si>
  <si>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</si>
  <si>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</si>
  <si>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</si>
  <si>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</si>
  <si>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</si>
  <si>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</si>
  <si>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</si>
  <si>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</si>
  <si>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</si>
  <si>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</si>
  <si>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</si>
  <si>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</si>
  <si>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</si>
  <si>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</si>
  <si>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</si>
  <si>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</si>
  <si>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</si>
  <si>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</si>
  <si>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</si>
  <si>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</si>
  <si>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</si>
  <si>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</si>
  <si>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</si>
  <si>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</si>
  <si>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</si>
  <si>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</si>
  <si>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</si>
  <si>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</si>
  <si>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</si>
  <si>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</si>
  <si>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Macaroni and Cheese</t>
  </si>
  <si>
    <t>Baked Potato Bar</t>
  </si>
  <si>
    <t>Beef Burrito</t>
  </si>
  <si>
    <t>Crispy Chicken Tenders</t>
  </si>
  <si>
    <t>BBQ Chicken Sandwich on WG Bun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</si>
</sst>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Q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Crispy Chicken Tenders</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3</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3</v>
      </c>
      <c r="AG7" s="885">
        <f>INDEX(Cups,AF7)</f>
        <v>0.25</v>
      </c>
      <c r="AH7" s="951" t="s">
        <v>296</v>
      </c>
      <c r="AI7" s="953"/>
      <c r="AJ7" s="953"/>
      <c r="AK7" s="951"/>
      <c r="AL7" s="883">
        <v>5</v>
      </c>
      <c r="AM7" s="885">
        <f>INDEX(Cups,AL7)</f>
        <v>0.5</v>
      </c>
      <c r="AN7" s="881" t="s">
        <v>297</v>
      </c>
      <c r="AO7" s="870"/>
      <c r="AP7" s="870"/>
      <c r="AQ7" s="881"/>
      <c r="AR7" s="883">
        <v>1</v>
      </c>
      <c r="AS7" s="885">
        <f>INDEX(Cups,AR7)</f>
        <v>0</v>
      </c>
      <c r="AT7" s="886" t="s">
        <v>298</v>
      </c>
      <c r="AU7" s="872"/>
      <c r="AV7" s="872"/>
      <c r="AW7" s="872"/>
      <c r="AX7" s="883">
        <v>1</v>
      </c>
      <c r="AY7" s="885">
        <f>INDEX(Cups,AX7)</f>
        <v>0</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t="str">
        <f>IF(OR(COUNTIF(AC10:AC19,12)&gt;0,COUNTIF(AC10:AC19,2)&gt;0,COUNTIF(AC10:AC19,4)&gt;0,COUNTIF(AC10:AC19,10)&gt;0,COUNTIF(AC10:AC19,15)&gt;0,COUNTIF(AC10:AC19,17)&gt;0,),"Remember to enter CREDITABLE amounts of leafy greens!","")</f>
        <v>Remember to enter CREDITABLE amounts of leafy greens!</v>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10</v>
      </c>
      <c r="AD10" s="241" t="str">
        <f aca="true" t="shared" si="6" ref="AD10:AD19">INDEX(GREEN,AC10)</f>
        <v>Kale</v>
      </c>
      <c r="AE10" s="241"/>
      <c r="AF10" s="317">
        <v>5</v>
      </c>
      <c r="AG10" s="317">
        <f aca="true" t="shared" si="7" ref="AG10:AG19">IF(AD10=0,"",INDEX(Cups,AF10))</f>
        <v>0.5</v>
      </c>
      <c r="AH10" s="100"/>
      <c r="AI10" s="100">
        <v>3</v>
      </c>
      <c r="AJ10" s="100" t="str">
        <f aca="true" t="shared" si="8" ref="AJ10:AJ19">INDEX(RED,AI10)</f>
        <v>Carrots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BBQ Chicken Sandwich on WG Bun</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1</v>
      </c>
      <c r="AG7" s="885">
        <f>INDEX(Cups,AF7)</f>
        <v>0</v>
      </c>
      <c r="AH7" s="951" t="s">
        <v>291</v>
      </c>
      <c r="AI7" s="953"/>
      <c r="AJ7" s="953"/>
      <c r="AK7" s="951"/>
      <c r="AL7" s="883">
        <v>1</v>
      </c>
      <c r="AM7" s="885">
        <f>INDEX(Cups,AL7)</f>
        <v>0</v>
      </c>
      <c r="AN7" s="881" t="s">
        <v>292</v>
      </c>
      <c r="AO7" s="870"/>
      <c r="AP7" s="870"/>
      <c r="AQ7" s="881"/>
      <c r="AR7" s="883">
        <v>5</v>
      </c>
      <c r="AS7" s="885">
        <f>INDEX(Cups,AR7)</f>
        <v>0.5</v>
      </c>
      <c r="AT7" s="886" t="s">
        <v>293</v>
      </c>
      <c r="AU7" s="872"/>
      <c r="AV7" s="872"/>
      <c r="AW7" s="872"/>
      <c r="AX7" s="883">
        <v>5</v>
      </c>
      <c r="AY7" s="885">
        <f>INDEX(Cups,AX7)</f>
        <v>0.5</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7</v>
      </c>
      <c r="AP10" s="242" t="str">
        <f aca="true" t="shared" si="10" ref="AP10:AP19">INDEX(BEANS,AO10)</f>
        <v>Pinto beans</v>
      </c>
      <c r="AQ10" s="242"/>
      <c r="AR10" s="317">
        <v>5</v>
      </c>
      <c r="AS10" s="317">
        <f aca="true" t="shared" si="11" ref="AS10:AS19">IF(AP10=0,"",INDEX(Cups,AR10))</f>
        <v>0.5</v>
      </c>
      <c r="AT10" s="243"/>
      <c r="AU10" s="243">
        <v>7</v>
      </c>
      <c r="AV10" s="243" t="str">
        <f aca="true" t="shared" si="12" ref="AV10:AV19">INDEX(STARCHY,AU10)</f>
        <v>Parsnips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1</v>
      </c>
      <c r="C10" s="130">
        <f>MIN(Tuesday!N7:N26)</f>
        <v>0.75</v>
      </c>
      <c r="D10" s="130">
        <f>MIN(Wednesday!N7:N26)</f>
        <v>0.75</v>
      </c>
      <c r="E10" s="130">
        <f>MIN(Thursday!N7:N26)</f>
        <v>1</v>
      </c>
      <c r="F10" s="130">
        <f>MIN(Friday!N7:N26)</f>
        <v>1</v>
      </c>
      <c r="G10" s="131">
        <f aca="true" t="shared" si="0" ref="G10:G17">SUM(B10:F10)</f>
        <v>4.5</v>
      </c>
      <c r="H10" s="630">
        <v>3.75</v>
      </c>
      <c r="I10" s="133" t="str">
        <f aca="true" t="shared" si="1" ref="I10:I17">IF(G10&gt;=H10,"Yes","No")</f>
        <v>Yes</v>
      </c>
      <c r="L10" s="1046"/>
      <c r="M10" s="1047"/>
      <c r="N10" s="1026">
        <f>S11</f>
        <v>4.5</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1</v>
      </c>
      <c r="O11" s="136">
        <f>MAX(Tuesday!N7:N26)</f>
        <v>0.75</v>
      </c>
      <c r="P11" s="136">
        <f>MAX(Wednesday!N7:N26)</f>
        <v>0.75</v>
      </c>
      <c r="Q11" s="136">
        <f>MAX(Thursday!N7:N26)</f>
        <v>1</v>
      </c>
      <c r="R11" s="136">
        <f>MAX(Friday!N7:N26)</f>
        <v>1</v>
      </c>
      <c r="S11" s="362">
        <f>SUM(N11:R11)</f>
        <v>4.5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0.25</v>
      </c>
      <c r="D13" s="135">
        <f>IF(Wednesday!AR3=TRUE,SUM('Optional VegBar'!G16,Wednesday!AG7),Wednesday!AG7)</f>
        <v>0</v>
      </c>
      <c r="E13" s="135">
        <f>IF(Thursday!AR3=TRUE,SUM('Optional VegBar'!G16,Thursday!AG7),Thursday!AG7)</f>
        <v>0.25</v>
      </c>
      <c r="F13" s="135">
        <f>IF(Friday!AR3=TRUE,SUM('Optional VegBar'!G16,Friday!AG7),Friday!AG7)</f>
        <v>0</v>
      </c>
      <c r="G13" s="136">
        <f t="shared" si="0"/>
        <v>0.5</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0.5</v>
      </c>
      <c r="C14" s="140">
        <f>IF(Tuesday!AR3=TRUE,SUM('Optional VegBar'!M16,Tuesday!AM7),Tuesday!AM7)</f>
        <v>0</v>
      </c>
      <c r="D14" s="140">
        <f>IF(Wednesday!AR3=TRUE,SUM('Optional VegBar'!M16,Wednesday!AM7),Wednesday!AM7)</f>
        <v>0.25</v>
      </c>
      <c r="E14" s="140">
        <f>IF(Thursday!AR3=TRUE,SUM('Optional VegBar'!M16,Thursday!AM7),Thursday!AM7)</f>
        <v>0.5</v>
      </c>
      <c r="F14" s="140">
        <f>IF(Friday!AR3=TRUE,SUM('Optional VegBar'!M16,Friday!AM7),Friday!AM7)</f>
        <v>0</v>
      </c>
      <c r="G14" s="141">
        <f t="shared" si="0"/>
        <v>1.25</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v>
      </c>
      <c r="F15" s="140">
        <f>IF(Friday!AR3=TRUE,SUM('Optional VegBar'!S16,Friday!AS7),Friday!AS7)</f>
        <v>0.5</v>
      </c>
      <c r="G15" s="141">
        <f t="shared" si="0"/>
        <v>0.5</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0.5</v>
      </c>
      <c r="C16" s="140">
        <f>IF(Tuesday!AR3=TRUE,SUM('Optional VegBar'!Y16,Tuesday!AY7),Tuesday!AY7)</f>
        <v>0.5</v>
      </c>
      <c r="D16" s="140">
        <f>IF(Wednesday!AR3=TRUE,SUM('Optional VegBar'!Y16,Wednesday!AY7),Wednesday!AY7)</f>
        <v>0.5</v>
      </c>
      <c r="E16" s="140">
        <f>IF(Thursday!AR3=TRUE,SUM('Optional VegBar'!Y16,Thursday!AY7),Thursday!AY7)</f>
        <v>0</v>
      </c>
      <c r="F16" s="140">
        <f>IF(Friday!AR3=TRUE,SUM('Optional VegBar'!Y16,Friday!AY7),Friday!AY7)</f>
        <v>0.5</v>
      </c>
      <c r="G16" s="141">
        <f t="shared" si="0"/>
        <v>2</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0</v>
      </c>
      <c r="C17" s="143">
        <f>IF(Tuesday!AR3=TRUE,SUM('Optional VegBar'!AE16,Tuesday!BE5),Tuesday!BE5)</f>
        <v>0</v>
      </c>
      <c r="D17" s="143">
        <f>IF(Wednesday!AR3=TRUE,SUM('Optional VegBar'!AE16,Wednesday!BE5),Wednesday!BE5)</f>
        <v>0</v>
      </c>
      <c r="E17" s="143">
        <f>IF(Thursday!AR3=TRUE,SUM('Optional VegBar'!AE16,Thursday!BE5),Thursday!BE5)</f>
        <v>0</v>
      </c>
      <c r="F17" s="143">
        <f>IF(Friday!AR3=TRUE,SUM('Optional VegBar'!AE16,Friday!BE5),Friday!BE5)</f>
        <v>0</v>
      </c>
      <c r="G17" s="365">
        <f t="shared" si="0"/>
        <v>0</v>
      </c>
      <c r="H17" s="118">
        <v>0.5</v>
      </c>
      <c r="I17" s="119" t="str">
        <f t="shared" si="1"/>
        <v>No</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7.25"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2</v>
      </c>
      <c r="C20" s="277">
        <f>MIN(Tuesday!E7:E26)</f>
        <v>2</v>
      </c>
      <c r="D20" s="277">
        <f>MIN(Wednesday!E7:E26)</f>
        <v>2</v>
      </c>
      <c r="E20" s="277">
        <f>MIN(Thursday!E7:E26)</f>
        <v>2</v>
      </c>
      <c r="F20" s="277">
        <f>MIN(Friday!E7:E26)</f>
        <v>2</v>
      </c>
      <c r="G20" s="275">
        <f>SUM(B20:F20)</f>
        <v>10</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2</v>
      </c>
      <c r="C21" s="278">
        <f>MAX(Tuesday!E7:E26)</f>
        <v>2</v>
      </c>
      <c r="D21" s="278">
        <f>MAX(Wednesday!E7:E26)</f>
        <v>2</v>
      </c>
      <c r="E21" s="278">
        <f>MAX(Thursday!E7:E26)</f>
        <v>2</v>
      </c>
      <c r="F21" s="278">
        <f>MAX(Friday!E7:E26)</f>
        <v>2</v>
      </c>
      <c r="G21" s="276">
        <f>SUM(B21:F21)</f>
        <v>10</v>
      </c>
      <c r="H21" s="149">
        <v>10</v>
      </c>
      <c r="I21" s="119" t="str">
        <f>IF(G21=0,"No",IF(AND(G21&lt;=H21,G21&gt;=H20),"Yes","No"))</f>
        <v>Yes</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2.5</v>
      </c>
      <c r="E24" s="274">
        <f>MIN(Thursday!G7:G26)</f>
        <v>2</v>
      </c>
      <c r="F24" s="274">
        <f>MIN(Friday!G7:G26)</f>
        <v>2</v>
      </c>
      <c r="G24" s="275">
        <f>SUM(B24:F24)</f>
        <v>10.5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2.5</v>
      </c>
      <c r="E25" s="274">
        <f>MAX(Thursday!G7:G26)</f>
        <v>2</v>
      </c>
      <c r="F25" s="274">
        <f>MAX(Friday!G7:G26)</f>
        <v>2</v>
      </c>
      <c r="G25" s="276">
        <f>SUM(B25:F25)</f>
        <v>10.5</v>
      </c>
      <c r="H25" s="149">
        <v>9</v>
      </c>
      <c r="I25" s="119" t="str">
        <f>IF(G25=0,"No",IF(AND(G25&lt;=H25,G25&gt;=H24),"Yes","No"))</f>
        <v>No</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10.5</v>
      </c>
      <c r="D28" s="154" t="s">
        <v>91</v>
      </c>
      <c r="E28" s="187">
        <f>SUM(Monday:Friday!I7:I26)</f>
        <v>11.5</v>
      </c>
      <c r="F28" s="155" t="s">
        <v>90</v>
      </c>
      <c r="G28" s="313">
        <f>IF(ISERROR(E28/C28),0,E28/C28)</f>
        <v>1.0952380952380953</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Macaroni and Cheese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Baked Potato Bar</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Beef Burrito</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Crispy Chicken Tenders</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BBQ Chicken Sandwich on WG Bun</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0.5294117647058824</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1.3235294117647058</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0.5294117647058824</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2.1176470588235294</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0</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4.5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2</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4.2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4.25">
      <c r="P85" s="1051"/>
      <c r="Q85" s="890"/>
      <c r="R85" s="890"/>
      <c r="S85" s="890"/>
      <c r="T85" s="890"/>
      <c r="U85" s="890"/>
      <c r="V85" s="890"/>
      <c r="W85" s="890"/>
      <c r="X85" s="1052"/>
    </row>
    <row r="86" spans="16:24" ht="1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4.25">
      <c r="P88" s="1051"/>
      <c r="Q88" s="890"/>
      <c r="R88" s="890"/>
      <c r="S88" s="890"/>
      <c r="T88" s="890"/>
      <c r="U88" s="890"/>
      <c r="V88" s="890"/>
      <c r="W88" s="890"/>
      <c r="X88" s="1052"/>
    </row>
    <row r="89" spans="16:24" ht="14.25">
      <c r="P89" s="1051"/>
      <c r="Q89" s="890"/>
      <c r="R89" s="890"/>
      <c r="S89" s="890"/>
      <c r="T89" s="890"/>
      <c r="U89" s="890"/>
      <c r="V89" s="890"/>
      <c r="W89" s="890"/>
      <c r="X89" s="1052"/>
    </row>
    <row r="90" spans="16:24" ht="14.25">
      <c r="P90" s="1051"/>
      <c r="Q90" s="890"/>
      <c r="R90" s="890"/>
      <c r="S90" s="890"/>
      <c r="T90" s="890"/>
      <c r="U90" s="890"/>
      <c r="V90" s="890"/>
      <c r="W90" s="890"/>
      <c r="X90" s="1052"/>
    </row>
    <row r="91" spans="16:24" ht="14.25">
      <c r="P91" s="1051"/>
      <c r="Q91" s="890"/>
      <c r="R91" s="890"/>
      <c r="S91" s="890"/>
      <c r="T91" s="890"/>
      <c r="U91" s="890"/>
      <c r="V91" s="890"/>
      <c r="W91" s="890"/>
      <c r="X91" s="1052"/>
    </row>
    <row r="92" spans="16:24" ht="14.25">
      <c r="P92" s="1051"/>
      <c r="Q92" s="890"/>
      <c r="R92" s="890"/>
      <c r="S92" s="890"/>
      <c r="T92" s="890"/>
      <c r="U92" s="890"/>
      <c r="V92" s="890"/>
      <c r="W92" s="890"/>
      <c r="X92" s="1052"/>
    </row>
    <row r="93" spans="16:24" ht="14.25">
      <c r="P93" s="1051"/>
      <c r="Q93" s="890"/>
      <c r="R93" s="890"/>
      <c r="S93" s="890"/>
      <c r="T93" s="890"/>
      <c r="U93" s="890"/>
      <c r="V93" s="890"/>
      <c r="W93" s="890"/>
      <c r="X93" s="1052"/>
    </row>
    <row r="94" spans="16:24" ht="14.25">
      <c r="P94" s="1051"/>
      <c r="Q94" s="890"/>
      <c r="R94" s="890"/>
      <c r="S94" s="890"/>
      <c r="T94" s="890"/>
      <c r="U94" s="890"/>
      <c r="V94" s="890"/>
      <c r="W94" s="890"/>
      <c r="X94" s="1052"/>
    </row>
    <row r="95" spans="16:24" ht="14.25">
      <c r="P95" s="1051"/>
      <c r="Q95" s="890"/>
      <c r="R95" s="890"/>
      <c r="S95" s="890"/>
      <c r="T95" s="890"/>
      <c r="U95" s="890"/>
      <c r="V95" s="890"/>
      <c r="W95" s="890"/>
      <c r="X95" s="1052"/>
    </row>
    <row r="96" spans="16:24" ht="14.25">
      <c r="P96" s="1051"/>
      <c r="Q96" s="890"/>
      <c r="R96" s="890"/>
      <c r="S96" s="890"/>
      <c r="T96" s="890"/>
      <c r="U96" s="890"/>
      <c r="V96" s="890"/>
      <c r="W96" s="890"/>
      <c r="X96" s="1052"/>
    </row>
    <row r="97" spans="16:24" ht="14.25">
      <c r="P97" s="1051"/>
      <c r="Q97" s="890"/>
      <c r="R97" s="890"/>
      <c r="S97" s="890"/>
      <c r="T97" s="890"/>
      <c r="U97" s="890"/>
      <c r="V97" s="890"/>
      <c r="W97" s="890"/>
      <c r="X97" s="1052"/>
    </row>
    <row r="98" spans="16:24" ht="14.25">
      <c r="P98" s="1051"/>
      <c r="Q98" s="890"/>
      <c r="R98" s="890"/>
      <c r="S98" s="890"/>
      <c r="T98" s="890"/>
      <c r="U98" s="890"/>
      <c r="V98" s="890"/>
      <c r="W98" s="890"/>
      <c r="X98" s="1052"/>
    </row>
    <row r="99" spans="16:24" ht="14.25">
      <c r="P99" s="1051"/>
      <c r="Q99" s="890"/>
      <c r="R99" s="890"/>
      <c r="S99" s="890"/>
      <c r="T99" s="890"/>
      <c r="U99" s="890"/>
      <c r="V99" s="890"/>
      <c r="W99" s="890"/>
      <c r="X99" s="1052"/>
    </row>
    <row r="100" spans="16:24" ht="14.25">
      <c r="P100" s="1051"/>
      <c r="Q100" s="890"/>
      <c r="R100" s="890"/>
      <c r="S100" s="890"/>
      <c r="T100" s="890"/>
      <c r="U100" s="890"/>
      <c r="V100" s="890"/>
      <c r="W100" s="890"/>
      <c r="X100" s="1052"/>
    </row>
    <row r="101" spans="16:24" ht="14.25">
      <c r="P101" s="1051"/>
      <c r="Q101" s="890"/>
      <c r="R101" s="890"/>
      <c r="S101" s="890"/>
      <c r="T101" s="890"/>
      <c r="U101" s="890"/>
      <c r="V101" s="890"/>
      <c r="W101" s="890"/>
      <c r="X101" s="1052"/>
    </row>
    <row r="102" spans="16:24" ht="14.25">
      <c r="P102" s="1051"/>
      <c r="Q102" s="890"/>
      <c r="R102" s="890"/>
      <c r="S102" s="890"/>
      <c r="T102" s="890"/>
      <c r="U102" s="890"/>
      <c r="V102" s="890"/>
      <c r="W102" s="890"/>
      <c r="X102" s="1052"/>
    </row>
    <row r="103" spans="16:24" ht="14.25">
      <c r="P103" s="1051"/>
      <c r="Q103" s="890"/>
      <c r="R103" s="890"/>
      <c r="S103" s="890"/>
      <c r="T103" s="890"/>
      <c r="U103" s="890"/>
      <c r="V103" s="890"/>
      <c r="W103" s="890"/>
      <c r="X103" s="1052"/>
    </row>
    <row r="104" spans="16:24" ht="15" thickBot="1">
      <c r="P104" s="1053"/>
      <c r="Q104" s="1054"/>
      <c r="R104" s="1054"/>
      <c r="S104" s="1054"/>
      <c r="T104" s="1054"/>
      <c r="U104" s="1054"/>
      <c r="V104" s="1054"/>
      <c r="W104" s="1054"/>
      <c r="X104" s="1055"/>
    </row>
    <row r="105" ht="1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60" zoomScaleNormal="60" zoomScalePageLayoutView="0" workbookViewId="0" topLeftCell="A1">
      <pane xSplit="3" ySplit="10" topLeftCell="G11" activePane="bottomRight" state="frozen"/>
      <selection pane="topLeft" activeCell="A1" sqref="A1:X1"/>
      <selection pane="topRight" activeCell="A1" sqref="A1:X1"/>
      <selection pane="bottomLeft" activeCell="A1" sqref="A1:X1"/>
      <selection pane="bottomRight" activeCell="F19" sqref="F19"/>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2</v>
      </c>
      <c r="E13" s="666">
        <v>2</v>
      </c>
      <c r="F13" s="667">
        <v>2</v>
      </c>
      <c r="G13" s="668"/>
      <c r="H13" s="226"/>
      <c r="I13" s="96">
        <v>5</v>
      </c>
      <c r="J13" s="268">
        <f>IF(I13=1,"",INDEX(Cups,I13))</f>
        <v>0.5</v>
      </c>
      <c r="K13" s="227"/>
      <c r="L13" s="81">
        <v>1</v>
      </c>
      <c r="M13" s="81">
        <f t="shared" si="0"/>
      </c>
      <c r="N13" s="226"/>
      <c r="O13" s="398">
        <v>9</v>
      </c>
      <c r="P13" s="84">
        <f t="shared" si="1"/>
        <v>1</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7</v>
      </c>
      <c r="P14" s="80">
        <f t="shared" si="1"/>
        <v>0.75</v>
      </c>
      <c r="Q14" s="227"/>
      <c r="R14" s="81">
        <v>1</v>
      </c>
      <c r="S14" s="81">
        <f t="shared" si="2"/>
      </c>
      <c r="T14" s="586">
        <v>1</v>
      </c>
      <c r="U14" s="85"/>
      <c r="V14" s="85"/>
      <c r="W14" s="775" t="s">
        <v>436</v>
      </c>
      <c r="X14" s="776"/>
      <c r="Y14" s="776"/>
      <c r="Z14" s="777"/>
    </row>
    <row r="15" spans="1:26" ht="32.25" customHeight="1">
      <c r="A15" s="27">
        <v>4</v>
      </c>
      <c r="B15" s="324">
        <v>3</v>
      </c>
      <c r="C15" s="674" t="s">
        <v>839</v>
      </c>
      <c r="D15" s="672">
        <v>2</v>
      </c>
      <c r="E15" s="666">
        <v>2.5</v>
      </c>
      <c r="F15" s="667">
        <v>2.5</v>
      </c>
      <c r="G15" s="668"/>
      <c r="H15" s="324"/>
      <c r="I15" s="315">
        <v>5</v>
      </c>
      <c r="J15" s="268">
        <f t="shared" si="3"/>
        <v>0.5</v>
      </c>
      <c r="K15" s="227"/>
      <c r="L15" s="81">
        <v>1</v>
      </c>
      <c r="M15" s="81">
        <f t="shared" si="0"/>
      </c>
      <c r="N15" s="324"/>
      <c r="O15" s="315">
        <v>7</v>
      </c>
      <c r="P15" s="80">
        <f t="shared" si="1"/>
        <v>0.75</v>
      </c>
      <c r="Q15" s="227"/>
      <c r="R15" s="81">
        <v>1</v>
      </c>
      <c r="S15" s="81">
        <f t="shared" si="2"/>
      </c>
      <c r="T15" s="586">
        <v>1</v>
      </c>
      <c r="U15" s="85"/>
      <c r="V15" s="85"/>
      <c r="W15" s="773" t="s">
        <v>233</v>
      </c>
      <c r="X15" s="258"/>
      <c r="Y15" s="259"/>
      <c r="Z15" s="771"/>
    </row>
    <row r="16" spans="1:26" ht="32.25" customHeight="1">
      <c r="A16" s="27">
        <v>5</v>
      </c>
      <c r="B16" s="324">
        <v>4</v>
      </c>
      <c r="C16" s="674" t="s">
        <v>840</v>
      </c>
      <c r="D16" s="672">
        <v>2</v>
      </c>
      <c r="E16" s="666">
        <v>2</v>
      </c>
      <c r="F16" s="667">
        <v>3</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74"/>
      <c r="X16" s="260"/>
      <c r="Y16" s="261"/>
      <c r="Z16" s="772"/>
    </row>
    <row r="17" spans="1:26" ht="32.25" customHeight="1">
      <c r="A17" s="27">
        <v>6</v>
      </c>
      <c r="B17" s="324">
        <v>5</v>
      </c>
      <c r="C17" s="674" t="s">
        <v>841</v>
      </c>
      <c r="D17" s="672">
        <v>2</v>
      </c>
      <c r="E17" s="666">
        <v>2</v>
      </c>
      <c r="F17" s="667">
        <v>2</v>
      </c>
      <c r="G17" s="668"/>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1</v>
      </c>
      <c r="BE5" s="891">
        <f>INDEX(Cups,BD5)</f>
        <v>0</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Macaroni and Cheese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1</v>
      </c>
      <c r="AG7" s="885">
        <f>INDEX(Cups,AF7)</f>
        <v>0</v>
      </c>
      <c r="AH7" s="951" t="s">
        <v>286</v>
      </c>
      <c r="AI7" s="953"/>
      <c r="AJ7" s="953"/>
      <c r="AK7" s="951"/>
      <c r="AL7" s="883">
        <v>5</v>
      </c>
      <c r="AM7" s="885">
        <f>INDEX(Cups,AL7)</f>
        <v>0.5</v>
      </c>
      <c r="AN7" s="881" t="s">
        <v>287</v>
      </c>
      <c r="AO7" s="870"/>
      <c r="AP7" s="870"/>
      <c r="AQ7" s="881"/>
      <c r="AR7" s="883">
        <v>1</v>
      </c>
      <c r="AS7" s="885">
        <f>INDEX(Cups,AR7)</f>
        <v>0</v>
      </c>
      <c r="AT7" s="886" t="s">
        <v>288</v>
      </c>
      <c r="AU7" s="872"/>
      <c r="AV7" s="872"/>
      <c r="AW7" s="872"/>
      <c r="AX7" s="883">
        <v>5</v>
      </c>
      <c r="AY7" s="885">
        <f>INDEX(Cups,AX7)</f>
        <v>0.5</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8</v>
      </c>
      <c r="AJ10" s="100" t="str">
        <f aca="true" t="shared" si="8" ref="AJ10:AJ19">INDEX(RED,AI10)</f>
        <v>Sweet potatoes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4</v>
      </c>
      <c r="AV10" s="243" t="str">
        <f aca="true" t="shared" si="12" ref="AV10:AV19">INDEX(STARCHY,AU10)</f>
        <v>Green peas, immature</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R1">
      <pane ySplit="6" topLeftCell="A7" activePane="bottomLeft" state="frozen"/>
      <selection pane="topLeft" activeCell="C2" sqref="C2"/>
      <selection pane="bottomLeft" activeCell="AW5" sqref="AW5:AW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Baked Potato Bar</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3</v>
      </c>
      <c r="AG7" s="885">
        <f>INDEX(Cups,AF7)</f>
        <v>0.25</v>
      </c>
      <c r="AH7" s="951" t="s">
        <v>306</v>
      </c>
      <c r="AI7" s="953"/>
      <c r="AJ7" s="953"/>
      <c r="AK7" s="951"/>
      <c r="AL7" s="883">
        <v>1</v>
      </c>
      <c r="AM7" s="885">
        <f>INDEX(Cups,AL7)</f>
        <v>0</v>
      </c>
      <c r="AN7" s="881" t="s">
        <v>307</v>
      </c>
      <c r="AO7" s="870"/>
      <c r="AP7" s="870"/>
      <c r="AQ7" s="881"/>
      <c r="AR7" s="883">
        <v>1</v>
      </c>
      <c r="AS7" s="885">
        <f>INDEX(Cups,AR7)</f>
        <v>0</v>
      </c>
      <c r="AT7" s="886" t="s">
        <v>308</v>
      </c>
      <c r="AU7" s="872"/>
      <c r="AV7" s="872"/>
      <c r="AW7" s="872"/>
      <c r="AX7" s="883">
        <v>5</v>
      </c>
      <c r="AY7" s="885">
        <f>INDEX(Cups,AX7)</f>
        <v>0.5</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E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Beef Burrito</v>
      </c>
      <c r="C7" s="498">
        <v>1</v>
      </c>
      <c r="D7" s="95"/>
      <c r="E7" s="202">
        <f>IF(B7=0,"",FLOOR(VLOOKUP(A7,'All Meals'!$A$12:$V$61,4),0.25))</f>
        <v>2</v>
      </c>
      <c r="F7" s="203" t="str">
        <f>IF(B7=0,"",IF(E7="","No",IF(E7&gt;=1,"Yes","No")))</f>
        <v>Yes</v>
      </c>
      <c r="G7" s="202">
        <f>IF(B7=0,"",FLOOR(VLOOKUP(A7,'All Meals'!$A$12:$V$61,5),0.25))</f>
        <v>2.5</v>
      </c>
      <c r="H7" s="204" t="str">
        <f>IF(B7=0,"",IF(G7="","No",IF(G7&gt;=1,"Yes","No")))</f>
        <v>Yes</v>
      </c>
      <c r="I7" s="281">
        <f>IF(B7=0,"",FLOOR(VLOOKUP(A7,'All Meals'!$A$12:$V$61,6),0.25))</f>
        <v>2.5</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1</v>
      </c>
      <c r="AG7" s="885">
        <f>INDEX(Cups,AF7)</f>
        <v>0</v>
      </c>
      <c r="AH7" s="951" t="s">
        <v>301</v>
      </c>
      <c r="AI7" s="953"/>
      <c r="AJ7" s="953"/>
      <c r="AK7" s="951"/>
      <c r="AL7" s="883">
        <v>3</v>
      </c>
      <c r="AM7" s="885">
        <f>INDEX(Cups,AL7)</f>
        <v>0.25</v>
      </c>
      <c r="AN7" s="881" t="s">
        <v>302</v>
      </c>
      <c r="AO7" s="870"/>
      <c r="AP7" s="870"/>
      <c r="AQ7" s="881"/>
      <c r="AR7" s="883">
        <v>1</v>
      </c>
      <c r="AS7" s="885">
        <f>INDEX(Cups,AR7)</f>
        <v>0</v>
      </c>
      <c r="AT7" s="886" t="s">
        <v>303</v>
      </c>
      <c r="AU7" s="872"/>
      <c r="AV7" s="872"/>
      <c r="AW7" s="872"/>
      <c r="AX7" s="883">
        <v>5</v>
      </c>
      <c r="AY7" s="885">
        <f>INDEX(Cups,AX7)</f>
        <v>0.5</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2021-05-26T00:53:43Z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