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T:\SBE\2018 - 2019\4-2019\"/>
    </mc:Choice>
  </mc:AlternateContent>
  <xr:revisionPtr revIDLastSave="0" documentId="8_{7958528D-E240-4C5D-9409-436F1D446994}" xr6:coauthVersionLast="36" xr6:coauthVersionMax="36" xr10:uidLastSave="{00000000-0000-0000-0000-000000000000}"/>
  <bookViews>
    <workbookView xWindow="0" yWindow="0" windowWidth="14370" windowHeight="7365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Sheet1!$A:$G,Sheet1!$1:$2</definedName>
    <definedName name="QBCANSUPPORTUPDATE" localSheetId="0">FALSE</definedName>
    <definedName name="QBCOMPANYFILENAME" localSheetId="0">"C:\Users\Accounting\Desktop\Quickbooks Company File\Compass School.QBW"</definedName>
    <definedName name="QBENDDATE" localSheetId="0">20180630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"bcef76b9c7cb4611934e6467193f8fc5"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20170701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J22" i="1"/>
  <c r="J27" i="1"/>
  <c r="J30" i="1"/>
  <c r="J38" i="1"/>
  <c r="J45" i="1"/>
  <c r="J48" i="1"/>
  <c r="J49" i="1"/>
  <c r="J57" i="1"/>
  <c r="J64" i="1"/>
  <c r="J77" i="1"/>
  <c r="J84" i="1"/>
  <c r="J90" i="1"/>
  <c r="J93" i="1"/>
  <c r="J98" i="1"/>
  <c r="J107" i="1"/>
  <c r="J131" i="1"/>
  <c r="J147" i="1"/>
  <c r="J157" i="1"/>
  <c r="J163" i="1"/>
  <c r="J164" i="1"/>
  <c r="J165" i="1"/>
  <c r="J171" i="1"/>
  <c r="J177" i="1"/>
  <c r="J178" i="1"/>
  <c r="J179" i="1"/>
  <c r="H18" i="1"/>
  <c r="H22" i="1"/>
  <c r="H27" i="1"/>
  <c r="H30" i="1"/>
  <c r="H38" i="1"/>
  <c r="H45" i="1"/>
  <c r="H48" i="1"/>
  <c r="H49" i="1"/>
  <c r="H57" i="1"/>
  <c r="H64" i="1"/>
  <c r="H77" i="1"/>
  <c r="H84" i="1"/>
  <c r="H90" i="1"/>
  <c r="H93" i="1"/>
  <c r="H98" i="1"/>
  <c r="H107" i="1"/>
  <c r="H131" i="1"/>
  <c r="H147" i="1"/>
  <c r="H157" i="1"/>
  <c r="H163" i="1"/>
  <c r="H164" i="1"/>
  <c r="H165" i="1"/>
  <c r="H171" i="1"/>
  <c r="N175" i="1"/>
  <c r="L175" i="1"/>
  <c r="N174" i="1"/>
  <c r="L174" i="1"/>
  <c r="N173" i="1"/>
  <c r="L173" i="1"/>
  <c r="N171" i="1"/>
  <c r="L171" i="1"/>
  <c r="N170" i="1"/>
  <c r="L170" i="1"/>
  <c r="N168" i="1"/>
  <c r="L168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7" i="1"/>
  <c r="L157" i="1"/>
  <c r="N156" i="1"/>
  <c r="L156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8" i="1"/>
  <c r="L98" i="1"/>
  <c r="N97" i="1"/>
  <c r="L97" i="1"/>
  <c r="N96" i="1"/>
  <c r="L96" i="1"/>
  <c r="N95" i="1"/>
  <c r="L95" i="1"/>
  <c r="N93" i="1"/>
  <c r="L93" i="1"/>
  <c r="N92" i="1"/>
  <c r="L92" i="1"/>
  <c r="N91" i="1"/>
  <c r="L91" i="1"/>
  <c r="N90" i="1"/>
  <c r="L90" i="1"/>
  <c r="N89" i="1"/>
  <c r="L89" i="1"/>
  <c r="N86" i="1"/>
  <c r="L86" i="1"/>
  <c r="N84" i="1"/>
  <c r="L84" i="1"/>
  <c r="N83" i="1"/>
  <c r="L83" i="1"/>
  <c r="N82" i="1"/>
  <c r="L82" i="1"/>
  <c r="N81" i="1"/>
  <c r="L81" i="1"/>
  <c r="N80" i="1"/>
  <c r="L80" i="1"/>
  <c r="N79" i="1"/>
  <c r="L79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7" i="1"/>
  <c r="L67" i="1"/>
  <c r="N66" i="1"/>
  <c r="L66" i="1"/>
  <c r="N64" i="1"/>
  <c r="L64" i="1"/>
  <c r="N63" i="1"/>
  <c r="L63" i="1"/>
  <c r="N62" i="1"/>
  <c r="L62" i="1"/>
  <c r="N61" i="1"/>
  <c r="L61" i="1"/>
  <c r="N59" i="1"/>
  <c r="L59" i="1"/>
  <c r="N57" i="1"/>
  <c r="L57" i="1"/>
  <c r="N56" i="1"/>
  <c r="L56" i="1"/>
  <c r="N55" i="1"/>
  <c r="L55" i="1"/>
  <c r="N54" i="1"/>
  <c r="L54" i="1"/>
  <c r="N53" i="1"/>
  <c r="L53" i="1"/>
  <c r="N52" i="1"/>
  <c r="L52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0" i="1"/>
  <c r="L30" i="1"/>
  <c r="N29" i="1"/>
  <c r="L29" i="1"/>
  <c r="N28" i="1"/>
  <c r="L28" i="1"/>
  <c r="N27" i="1"/>
  <c r="L27" i="1"/>
  <c r="N26" i="1"/>
  <c r="L26" i="1"/>
  <c r="N25" i="1"/>
  <c r="L25" i="1"/>
  <c r="N22" i="1"/>
  <c r="L22" i="1"/>
  <c r="N21" i="1"/>
  <c r="L21" i="1"/>
  <c r="N18" i="1"/>
  <c r="L18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H177" i="1"/>
  <c r="H178" i="1"/>
  <c r="H179" i="1"/>
  <c r="N179" i="1"/>
  <c r="L179" i="1"/>
  <c r="N178" i="1"/>
  <c r="L178" i="1"/>
  <c r="N177" i="1"/>
  <c r="L177" i="1"/>
</calcChain>
</file>

<file path=xl/sharedStrings.xml><?xml version="1.0" encoding="utf-8"?>
<sst xmlns="http://schemas.openxmlformats.org/spreadsheetml/2006/main" count="181" uniqueCount="181">
  <si>
    <t>Jul '17 - Jun 18</t>
  </si>
  <si>
    <t>Budget</t>
  </si>
  <si>
    <t>$ Over Budget</t>
  </si>
  <si>
    <t>% of Budget</t>
  </si>
  <si>
    <t>Ordinary Income/Expense</t>
  </si>
  <si>
    <t>Income</t>
  </si>
  <si>
    <t>4000 · Earned Revenue</t>
  </si>
  <si>
    <t>4005 · Student Activities Fees</t>
  </si>
  <si>
    <t>4010 · Middle School Tuition</t>
  </si>
  <si>
    <t>4020 · High School Tuition</t>
  </si>
  <si>
    <t>4030 · Special Education Income</t>
  </si>
  <si>
    <t>4035 · Past Years Tuition</t>
  </si>
  <si>
    <t>4040 · Application Fees</t>
  </si>
  <si>
    <t>4050 · Tuition Insurance</t>
  </si>
  <si>
    <t>4060 · Technology Income</t>
  </si>
  <si>
    <t>4070 · Other Fees</t>
  </si>
  <si>
    <t>4080 · Scholarship Awards</t>
  </si>
  <si>
    <t>4090 · Tuition Remission</t>
  </si>
  <si>
    <t>4099 · Bus Tickets Income</t>
  </si>
  <si>
    <t>Total 4000 · Earned Revenue</t>
  </si>
  <si>
    <t>4200 · Hot Meal Income</t>
  </si>
  <si>
    <t>4202 · Adult Meals</t>
  </si>
  <si>
    <t>4200 · Hot Meal Income - Other</t>
  </si>
  <si>
    <t>Total 4200 · Hot Meal Income</t>
  </si>
  <si>
    <t>4400 · Student Pass Through Income</t>
  </si>
  <si>
    <t>4410 · Student Activities Income</t>
  </si>
  <si>
    <t>4411 · Winter Sports Fees</t>
  </si>
  <si>
    <t>4410 · Student Activities Income - Other</t>
  </si>
  <si>
    <t>Total 4410 · Student Activities Income</t>
  </si>
  <si>
    <t>4420 · Student Council Income</t>
  </si>
  <si>
    <t>4400 · Student Pass Through Income - Other</t>
  </si>
  <si>
    <t>Total 4400 · Student Pass Through Income</t>
  </si>
  <si>
    <t>4500 · Contributed support</t>
  </si>
  <si>
    <t>4510 · Scholarship Fund Donations</t>
  </si>
  <si>
    <t>4520 · Unrestricted Donations</t>
  </si>
  <si>
    <t>4525 · Restricted Donations - Misc.</t>
  </si>
  <si>
    <t>4560 · Restricted Grants</t>
  </si>
  <si>
    <t>4570 · Unrestricted Grants</t>
  </si>
  <si>
    <t>4500 · Contributed support - Other</t>
  </si>
  <si>
    <t>Total 4500 · Contributed support</t>
  </si>
  <si>
    <t>4600 · Other Earned Income</t>
  </si>
  <si>
    <t>4610 · Rental Income</t>
  </si>
  <si>
    <t>4620 · Interest Income</t>
  </si>
  <si>
    <t>4630 · Finance Charges</t>
  </si>
  <si>
    <t>4640 · Cashback Awards</t>
  </si>
  <si>
    <t>4600 · Other Earned Income - Other</t>
  </si>
  <si>
    <t>Total 4600 · Other Earned Income</t>
  </si>
  <si>
    <t>4650 · Returned Check Charges</t>
  </si>
  <si>
    <t>49900 · Uncategorized Income</t>
  </si>
  <si>
    <t>Total Income</t>
  </si>
  <si>
    <t>Gross Profit</t>
  </si>
  <si>
    <t>Expense</t>
  </si>
  <si>
    <t>5000 · Health Education</t>
  </si>
  <si>
    <t>5110 · Salaries and Wages</t>
  </si>
  <si>
    <t>5120 · Supplies &amp; Equipment</t>
  </si>
  <si>
    <t>5130 · Staff Training</t>
  </si>
  <si>
    <t>5140 · Program</t>
  </si>
  <si>
    <t>5000 · Health Education - Other</t>
  </si>
  <si>
    <t>Total 5000 · Health Education</t>
  </si>
  <si>
    <t>6000 · Regular Education</t>
  </si>
  <si>
    <t>6010 · Salaries and Wages</t>
  </si>
  <si>
    <t>6020 · Exploratories</t>
  </si>
  <si>
    <t>6021 · Exploratory - Salaries &amp; Wages</t>
  </si>
  <si>
    <t>6023 · Exploratory - Supplies &amp; Fees</t>
  </si>
  <si>
    <t>6020 · Exploratories - Other</t>
  </si>
  <si>
    <t>Total 6020 · Exploratories</t>
  </si>
  <si>
    <t>6025 · ELO- Salary &amp; Wages</t>
  </si>
  <si>
    <t>6030 · Classroom Supplies &amp; Equipment</t>
  </si>
  <si>
    <t>6040 · Technology Expense</t>
  </si>
  <si>
    <t>6042 · Student Activities</t>
  </si>
  <si>
    <t>6045 · Other Programming</t>
  </si>
  <si>
    <t>6050 · Testing Fees</t>
  </si>
  <si>
    <t>6055 · Books</t>
  </si>
  <si>
    <t>6060 · Library</t>
  </si>
  <si>
    <t>6070 · Professional Development</t>
  </si>
  <si>
    <t>6080 · Periodicals and Subscriptions</t>
  </si>
  <si>
    <t>6090 · Copier Lease</t>
  </si>
  <si>
    <t>6000 · Regular Education - Other</t>
  </si>
  <si>
    <t>Total 6000 · Regular Education</t>
  </si>
  <si>
    <t>6100 · Special Education</t>
  </si>
  <si>
    <t>6110 · Salaries and Wages</t>
  </si>
  <si>
    <t>6120 · Special Ed Supplies &amp; Equipment</t>
  </si>
  <si>
    <t>6130 · Professional Development</t>
  </si>
  <si>
    <t>6140 · SPED Paraprofessional</t>
  </si>
  <si>
    <t>6100 · Special Education - Other</t>
  </si>
  <si>
    <t>Total 6100 · Special Education</t>
  </si>
  <si>
    <t>6200 · Hot Meal Expense</t>
  </si>
  <si>
    <t>6210 · Salaries and Wages</t>
  </si>
  <si>
    <t>6220 · Food Purchases</t>
  </si>
  <si>
    <t>6225 · USDA Food Items</t>
  </si>
  <si>
    <t>6220 · Food Purchases - Other</t>
  </si>
  <si>
    <t>Total 6220 · Food Purchases</t>
  </si>
  <si>
    <t>6230 · Non-Food Supplies</t>
  </si>
  <si>
    <t>6200 · Hot Meal Expense - Other</t>
  </si>
  <si>
    <t>Total 6200 · Hot Meal Expense</t>
  </si>
  <si>
    <t>6400 · Student Pass Through Expense</t>
  </si>
  <si>
    <t>6410 · Student Activities Expense</t>
  </si>
  <si>
    <t>6420 · Student Council Expense</t>
  </si>
  <si>
    <t>6400 · Student Pass Through Expense - Other</t>
  </si>
  <si>
    <t>Total 6400 · Student Pass Through Expense</t>
  </si>
  <si>
    <t>6500 · Employee Benefits</t>
  </si>
  <si>
    <t>6510 · Payroll Taxes</t>
  </si>
  <si>
    <t>6520 · Health Insurance</t>
  </si>
  <si>
    <t>6530 · Workers Compensation</t>
  </si>
  <si>
    <t>6540 · HSA Benefits</t>
  </si>
  <si>
    <t>6570 · Disability Insurance</t>
  </si>
  <si>
    <t>6580 · Meal Benefit</t>
  </si>
  <si>
    <t>6500 · Employee Benefits - Other</t>
  </si>
  <si>
    <t>Total 6500 · Employee Benefits</t>
  </si>
  <si>
    <t>66900 · Reconciliation Discrepancies</t>
  </si>
  <si>
    <t>7000 · General Administration</t>
  </si>
  <si>
    <t>7010 · Wages - Salaries</t>
  </si>
  <si>
    <t>7011 · Wages - Hourly</t>
  </si>
  <si>
    <t>7020 · Admissions Expense</t>
  </si>
  <si>
    <t>7030 · Marketing</t>
  </si>
  <si>
    <t>7040 · Background Checks</t>
  </si>
  <si>
    <t>7050 · Bank Service Charges</t>
  </si>
  <si>
    <t>7060 · Board Expenses</t>
  </si>
  <si>
    <t>7070 · Development Expense</t>
  </si>
  <si>
    <t>7080 · Director's Expenditures</t>
  </si>
  <si>
    <t>7090 · Dues and Fees</t>
  </si>
  <si>
    <t>7100 · Fundraising Expense</t>
  </si>
  <si>
    <t>7110 · Bad Debt Expense</t>
  </si>
  <si>
    <t>7120 · Collections Expense</t>
  </si>
  <si>
    <t>7200 · Miscellaneous Expense</t>
  </si>
  <si>
    <t>7300 · Office Supplies</t>
  </si>
  <si>
    <t>7310 · First Aid</t>
  </si>
  <si>
    <t>7400 · Postage</t>
  </si>
  <si>
    <t>7500 · Professional Development</t>
  </si>
  <si>
    <t>7600 · Professional Fees &amp; Consultants</t>
  </si>
  <si>
    <t>7700 · Telephone and Internet</t>
  </si>
  <si>
    <t>7000 · General Administration - Other</t>
  </si>
  <si>
    <t>Total 7000 · General Administration</t>
  </si>
  <si>
    <t>8000 · Building Expenses</t>
  </si>
  <si>
    <t>8010 · Salaries and Wages</t>
  </si>
  <si>
    <t>8011 · Contract Labor</t>
  </si>
  <si>
    <t>8020 · Insurance</t>
  </si>
  <si>
    <t>8030 · Utilities</t>
  </si>
  <si>
    <t>8040 · Heat</t>
  </si>
  <si>
    <t>8050 · Plowing/sanding</t>
  </si>
  <si>
    <t>8060 · Rubbish Removal</t>
  </si>
  <si>
    <t>8070 · Repairs &amp; Maintenance</t>
  </si>
  <si>
    <t>8075 · Grounds (including garden)</t>
  </si>
  <si>
    <t>8080 · Janitorial &amp; Misc. Supplies</t>
  </si>
  <si>
    <t>8085 · Construction in Progress</t>
  </si>
  <si>
    <t>8090 · Building Improvements</t>
  </si>
  <si>
    <t>8095 · Discounts Taken</t>
  </si>
  <si>
    <t>8000 · Building Expenses - Other</t>
  </si>
  <si>
    <t>Total 8000 · Building Expenses</t>
  </si>
  <si>
    <t>8100 · Transportation</t>
  </si>
  <si>
    <t>8110 · Salaries and Wages</t>
  </si>
  <si>
    <t>8120 · Repairs &amp; Maintenance</t>
  </si>
  <si>
    <t>8130 · Bus Diesel &amp; Van Gas</t>
  </si>
  <si>
    <t>8140 · Mileage Reimbursement</t>
  </si>
  <si>
    <t>8150 · Fees and Registrations</t>
  </si>
  <si>
    <t>8160 · Bus Insurance</t>
  </si>
  <si>
    <t>8170 · New Bus</t>
  </si>
  <si>
    <t>8100 · Transportation - Other</t>
  </si>
  <si>
    <t>Total 8100 · Transportation</t>
  </si>
  <si>
    <t>8500 · Interest Expense</t>
  </si>
  <si>
    <t>8510 · Mortgage Interest</t>
  </si>
  <si>
    <t>8530 · Promissory Note Interest</t>
  </si>
  <si>
    <t>8540 · Finance Charges and Penalties</t>
  </si>
  <si>
    <t>8500 · Interest Expense - Other</t>
  </si>
  <si>
    <t>Total 8500 · Interest Expense</t>
  </si>
  <si>
    <t>Total Expense</t>
  </si>
  <si>
    <t>Net Ordinary Income</t>
  </si>
  <si>
    <t>Other Income/Expense</t>
  </si>
  <si>
    <t>Other Income</t>
  </si>
  <si>
    <t>9100 · Unrealized Gain (Loss)</t>
  </si>
  <si>
    <t>9200 · Other Income</t>
  </si>
  <si>
    <t>9251 · Transfers for Debt Service</t>
  </si>
  <si>
    <t>Total Other Income</t>
  </si>
  <si>
    <t>Other Expense</t>
  </si>
  <si>
    <t>9500 · Other Expense</t>
  </si>
  <si>
    <t>9510 · Capital Purchases - Equipment</t>
  </si>
  <si>
    <t>9580 · Debt Service Trfers (Principal)</t>
  </si>
  <si>
    <t>Total Other Expense</t>
  </si>
  <si>
    <t>Net Other Income</t>
  </si>
  <si>
    <t>Net Income</t>
  </si>
  <si>
    <t>$22,000 of reg ed teacher pay allocated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</si>
</sst>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0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P111" sqref="P111"/>
    </sheetView>
  </sheetViews>
  <sheetFormatPr defaultColWidth="8.85546875" defaultRowHeight="15" x14ac:dyDescent="0.25"/>
  <cols>
    <col min="1" max="6" width="3" style="22" customWidth="1"/>
    <col min="7" max="7" width="35" style="22" customWidth="1"/>
    <col min="8" max="8" width="12.28515625" style="23" bestFit="1" customWidth="1"/>
    <col min="9" max="9" width="2.28515625" style="23" customWidth="1"/>
    <col min="10" max="10" width="9.28515625" style="23" bestFit="1" customWidth="1"/>
    <col min="11" max="11" width="2.28515625" style="23" customWidth="1"/>
    <col min="12" max="12" width="12" style="23" bestFit="1" customWidth="1"/>
    <col min="13" max="13" width="2.28515625" style="23" customWidth="1"/>
    <col min="14" max="14" width="10.28515625" style="23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</row>
    <row r="3" spans="1:14" ht="15.75" thickTop="1" x14ac:dyDescent="0.25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x14ac:dyDescent="0.25">
      <c r="A4" s="1"/>
      <c r="B4" s="1"/>
      <c r="C4" s="1"/>
      <c r="D4" s="1" t="s">
        <v>5</v>
      </c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x14ac:dyDescent="0.25">
      <c r="A5" s="1"/>
      <c r="B5" s="1"/>
      <c r="C5" s="1"/>
      <c r="D5" s="1"/>
      <c r="E5" s="1" t="s">
        <v>6</v>
      </c>
      <c r="F5" s="1"/>
      <c r="G5" s="1"/>
      <c r="H5" s="4"/>
      <c r="I5" s="5"/>
      <c r="J5" s="4"/>
      <c r="K5" s="5"/>
      <c r="L5" s="4"/>
      <c r="M5" s="5"/>
      <c r="N5" s="6"/>
    </row>
    <row r="6" spans="1:14" x14ac:dyDescent="0.25">
      <c r="A6" s="1"/>
      <c r="B6" s="1"/>
      <c r="C6" s="1"/>
      <c r="D6" s="1"/>
      <c r="E6" s="1"/>
      <c r="F6" s="1" t="s">
        <v>7</v>
      </c>
      <c r="G6" s="1"/>
      <c r="H6" s="4">
        <v>23484.15</v>
      </c>
      <c r="I6" s="5"/>
      <c r="J6" s="4">
        <v>0</v>
      </c>
      <c r="K6" s="5"/>
      <c r="L6" s="4">
        <f t="shared" ref="L6:L16" si="0">ROUND((H6-J6),5)</f>
        <v>23484.15</v>
      </c>
      <c r="M6" s="5"/>
      <c r="N6" s="6">
        <f t="shared" ref="N6:N16" si="1">ROUND(IF(J6=0, IF(H6=0, 0, 1), H6/J6),5)</f>
        <v>1</v>
      </c>
    </row>
    <row r="7" spans="1:14" x14ac:dyDescent="0.25">
      <c r="A7" s="1"/>
      <c r="B7" s="1"/>
      <c r="C7" s="1"/>
      <c r="D7" s="1"/>
      <c r="E7" s="1"/>
      <c r="F7" s="1" t="s">
        <v>8</v>
      </c>
      <c r="G7" s="1"/>
      <c r="H7" s="4">
        <v>295196.53000000003</v>
      </c>
      <c r="I7" s="5"/>
      <c r="J7" s="4">
        <v>257210</v>
      </c>
      <c r="K7" s="5"/>
      <c r="L7" s="4">
        <f t="shared" si="0"/>
        <v>37986.53</v>
      </c>
      <c r="M7" s="5"/>
      <c r="N7" s="6">
        <f t="shared" si="1"/>
        <v>1.1476900000000001</v>
      </c>
    </row>
    <row r="8" spans="1:14" x14ac:dyDescent="0.25">
      <c r="A8" s="1"/>
      <c r="B8" s="1"/>
      <c r="C8" s="1"/>
      <c r="D8" s="1"/>
      <c r="E8" s="1"/>
      <c r="F8" s="1" t="s">
        <v>9</v>
      </c>
      <c r="G8" s="1"/>
      <c r="H8" s="4">
        <v>864287.39</v>
      </c>
      <c r="I8" s="5"/>
      <c r="J8" s="4">
        <v>817020</v>
      </c>
      <c r="K8" s="5"/>
      <c r="L8" s="4">
        <f t="shared" si="0"/>
        <v>47267.39</v>
      </c>
      <c r="M8" s="5"/>
      <c r="N8" s="6">
        <f t="shared" si="1"/>
        <v>1.05785</v>
      </c>
    </row>
    <row r="9" spans="1:14" x14ac:dyDescent="0.25">
      <c r="A9" s="1"/>
      <c r="B9" s="1"/>
      <c r="C9" s="1"/>
      <c r="D9" s="1"/>
      <c r="E9" s="1"/>
      <c r="F9" s="1" t="s">
        <v>10</v>
      </c>
      <c r="G9" s="1"/>
      <c r="H9" s="4">
        <v>62584.99</v>
      </c>
      <c r="I9" s="5"/>
      <c r="J9" s="4">
        <v>65000</v>
      </c>
      <c r="K9" s="5"/>
      <c r="L9" s="4">
        <f t="shared" si="0"/>
        <v>-2415.0100000000002</v>
      </c>
      <c r="M9" s="5"/>
      <c r="N9" s="6">
        <f t="shared" si="1"/>
        <v>0.96284999999999998</v>
      </c>
    </row>
    <row r="10" spans="1:14" x14ac:dyDescent="0.25">
      <c r="A10" s="1"/>
      <c r="B10" s="1"/>
      <c r="C10" s="1"/>
      <c r="D10" s="1"/>
      <c r="E10" s="1"/>
      <c r="F10" s="1" t="s">
        <v>11</v>
      </c>
      <c r="G10" s="1"/>
      <c r="H10" s="4">
        <v>0</v>
      </c>
      <c r="I10" s="5"/>
      <c r="J10" s="4">
        <v>1650</v>
      </c>
      <c r="K10" s="5"/>
      <c r="L10" s="4">
        <f t="shared" si="0"/>
        <v>-1650</v>
      </c>
      <c r="M10" s="5"/>
      <c r="N10" s="6">
        <f t="shared" si="1"/>
        <v>0</v>
      </c>
    </row>
    <row r="11" spans="1:14" x14ac:dyDescent="0.25">
      <c r="A11" s="1"/>
      <c r="B11" s="1"/>
      <c r="C11" s="1"/>
      <c r="D11" s="1"/>
      <c r="E11" s="1"/>
      <c r="F11" s="1" t="s">
        <v>12</v>
      </c>
      <c r="G11" s="1"/>
      <c r="H11" s="4">
        <v>1650</v>
      </c>
      <c r="I11" s="5"/>
      <c r="J11" s="4">
        <v>950</v>
      </c>
      <c r="K11" s="5"/>
      <c r="L11" s="4">
        <f t="shared" si="0"/>
        <v>700</v>
      </c>
      <c r="M11" s="5"/>
      <c r="N11" s="6">
        <f t="shared" si="1"/>
        <v>1.7368399999999999</v>
      </c>
    </row>
    <row r="12" spans="1:14" x14ac:dyDescent="0.25">
      <c r="A12" s="1"/>
      <c r="B12" s="1"/>
      <c r="C12" s="1"/>
      <c r="D12" s="1"/>
      <c r="E12" s="1"/>
      <c r="F12" s="1" t="s">
        <v>13</v>
      </c>
      <c r="G12" s="1"/>
      <c r="H12" s="4">
        <v>37386</v>
      </c>
      <c r="I12" s="5"/>
      <c r="J12" s="4">
        <v>20000</v>
      </c>
      <c r="K12" s="5"/>
      <c r="L12" s="4">
        <f t="shared" si="0"/>
        <v>17386</v>
      </c>
      <c r="M12" s="5"/>
      <c r="N12" s="6">
        <f t="shared" si="1"/>
        <v>1.8693</v>
      </c>
    </row>
    <row r="13" spans="1:14" x14ac:dyDescent="0.25">
      <c r="A13" s="1"/>
      <c r="B13" s="1"/>
      <c r="C13" s="1"/>
      <c r="D13" s="1"/>
      <c r="E13" s="1"/>
      <c r="F13" s="1" t="s">
        <v>14</v>
      </c>
      <c r="G13" s="1"/>
      <c r="H13" s="4">
        <v>11474</v>
      </c>
      <c r="I13" s="5"/>
      <c r="J13" s="4">
        <v>3300</v>
      </c>
      <c r="K13" s="5"/>
      <c r="L13" s="4">
        <f t="shared" si="0"/>
        <v>8174</v>
      </c>
      <c r="M13" s="5"/>
      <c r="N13" s="6">
        <f t="shared" si="1"/>
        <v>3.4769700000000001</v>
      </c>
    </row>
    <row r="14" spans="1:14" x14ac:dyDescent="0.25">
      <c r="A14" s="1"/>
      <c r="B14" s="1"/>
      <c r="C14" s="1"/>
      <c r="D14" s="1"/>
      <c r="E14" s="1"/>
      <c r="F14" s="1" t="s">
        <v>15</v>
      </c>
      <c r="G14" s="1"/>
      <c r="H14" s="4">
        <v>760</v>
      </c>
      <c r="I14" s="5"/>
      <c r="J14" s="4">
        <v>0</v>
      </c>
      <c r="K14" s="5"/>
      <c r="L14" s="4">
        <f t="shared" si="0"/>
        <v>760</v>
      </c>
      <c r="M14" s="5"/>
      <c r="N14" s="6">
        <f t="shared" si="1"/>
        <v>1</v>
      </c>
    </row>
    <row r="15" spans="1:14" x14ac:dyDescent="0.25">
      <c r="A15" s="1"/>
      <c r="B15" s="1"/>
      <c r="C15" s="1"/>
      <c r="D15" s="1"/>
      <c r="E15" s="1"/>
      <c r="F15" s="1" t="s">
        <v>16</v>
      </c>
      <c r="G15" s="1"/>
      <c r="H15" s="4">
        <v>-307107.64</v>
      </c>
      <c r="I15" s="5"/>
      <c r="J15" s="4">
        <v>-270000</v>
      </c>
      <c r="K15" s="5"/>
      <c r="L15" s="4">
        <f t="shared" si="0"/>
        <v>-37107.64</v>
      </c>
      <c r="M15" s="5"/>
      <c r="N15" s="6">
        <f t="shared" si="1"/>
        <v>1.13744</v>
      </c>
    </row>
    <row r="16" spans="1:14" x14ac:dyDescent="0.25">
      <c r="A16" s="1"/>
      <c r="B16" s="1"/>
      <c r="C16" s="1"/>
      <c r="D16" s="1"/>
      <c r="E16" s="1"/>
      <c r="F16" s="1" t="s">
        <v>17</v>
      </c>
      <c r="G16" s="1"/>
      <c r="H16" s="4">
        <v>-7565</v>
      </c>
      <c r="I16" s="5"/>
      <c r="J16" s="4">
        <v>-14773</v>
      </c>
      <c r="K16" s="5"/>
      <c r="L16" s="4">
        <f t="shared" si="0"/>
        <v>7208</v>
      </c>
      <c r="M16" s="5"/>
      <c r="N16" s="6">
        <f t="shared" si="1"/>
        <v>0.51207999999999998</v>
      </c>
    </row>
    <row r="17" spans="1:14" ht="15.75" thickBot="1" x14ac:dyDescent="0.3">
      <c r="A17" s="1"/>
      <c r="B17" s="1"/>
      <c r="C17" s="1"/>
      <c r="D17" s="1"/>
      <c r="E17" s="1"/>
      <c r="F17" s="1" t="s">
        <v>18</v>
      </c>
      <c r="G17" s="1"/>
      <c r="H17" s="7">
        <v>29</v>
      </c>
      <c r="I17" s="5"/>
      <c r="J17" s="7"/>
      <c r="K17" s="5"/>
      <c r="L17" s="7"/>
      <c r="M17" s="5"/>
      <c r="N17" s="8"/>
    </row>
    <row r="18" spans="1:14" x14ac:dyDescent="0.25">
      <c r="A18" s="1"/>
      <c r="B18" s="1"/>
      <c r="C18" s="1"/>
      <c r="D18" s="1"/>
      <c r="E18" s="1" t="s">
        <v>19</v>
      </c>
      <c r="F18" s="1"/>
      <c r="G18" s="1"/>
      <c r="H18" s="4">
        <f>ROUND(SUM(H5:H17),5)</f>
        <v>982179.42</v>
      </c>
      <c r="I18" s="5"/>
      <c r="J18" s="4">
        <f>ROUND(SUM(J5:J17),5)</f>
        <v>880357</v>
      </c>
      <c r="K18" s="5"/>
      <c r="L18" s="4">
        <f>ROUND((H18-J18),5)</f>
        <v>101822.42</v>
      </c>
      <c r="M18" s="5"/>
      <c r="N18" s="6">
        <f>ROUND(IF(J18=0, IF(H18=0, 0, 1), H18/J18),5)</f>
        <v>1.1156600000000001</v>
      </c>
    </row>
    <row r="19" spans="1:14" x14ac:dyDescent="0.25">
      <c r="A19" s="1"/>
      <c r="B19" s="1"/>
      <c r="C19" s="1"/>
      <c r="D19" s="1"/>
      <c r="E19" s="1" t="s">
        <v>20</v>
      </c>
      <c r="F19" s="1"/>
      <c r="G19" s="1"/>
      <c r="H19" s="4"/>
      <c r="I19" s="5"/>
      <c r="J19" s="4"/>
      <c r="K19" s="5"/>
      <c r="L19" s="4"/>
      <c r="M19" s="5"/>
      <c r="N19" s="6"/>
    </row>
    <row r="20" spans="1:14" x14ac:dyDescent="0.25">
      <c r="A20" s="1"/>
      <c r="B20" s="1"/>
      <c r="C20" s="1"/>
      <c r="D20" s="1"/>
      <c r="E20" s="1"/>
      <c r="F20" s="1" t="s">
        <v>21</v>
      </c>
      <c r="G20" s="1"/>
      <c r="H20" s="4">
        <v>7520</v>
      </c>
      <c r="I20" s="5"/>
      <c r="J20" s="4"/>
      <c r="K20" s="5"/>
      <c r="L20" s="4"/>
      <c r="M20" s="5"/>
      <c r="N20" s="6"/>
    </row>
    <row r="21" spans="1:14" ht="15.75" thickBot="1" x14ac:dyDescent="0.3">
      <c r="A21" s="1"/>
      <c r="B21" s="1"/>
      <c r="C21" s="1"/>
      <c r="D21" s="1"/>
      <c r="E21" s="1"/>
      <c r="F21" s="1" t="s">
        <v>22</v>
      </c>
      <c r="G21" s="1"/>
      <c r="H21" s="7">
        <v>26737.35</v>
      </c>
      <c r="I21" s="5"/>
      <c r="J21" s="7">
        <v>23000</v>
      </c>
      <c r="K21" s="5"/>
      <c r="L21" s="7">
        <f>ROUND((H21-J21),5)</f>
        <v>3737.35</v>
      </c>
      <c r="M21" s="5"/>
      <c r="N21" s="8">
        <f>ROUND(IF(J21=0, IF(H21=0, 0, 1), H21/J21),5)</f>
        <v>1.16249</v>
      </c>
    </row>
    <row r="22" spans="1:14" x14ac:dyDescent="0.25">
      <c r="A22" s="1"/>
      <c r="B22" s="1"/>
      <c r="C22" s="1"/>
      <c r="D22" s="1"/>
      <c r="E22" s="1" t="s">
        <v>23</v>
      </c>
      <c r="F22" s="1"/>
      <c r="G22" s="1"/>
      <c r="H22" s="4">
        <f>ROUND(SUM(H19:H21),5)</f>
        <v>34257.35</v>
      </c>
      <c r="I22" s="5"/>
      <c r="J22" s="4">
        <f>ROUND(SUM(J19:J21),5)</f>
        <v>23000</v>
      </c>
      <c r="K22" s="5"/>
      <c r="L22" s="4">
        <f>ROUND((H22-J22),5)</f>
        <v>11257.35</v>
      </c>
      <c r="M22" s="5"/>
      <c r="N22" s="6">
        <f>ROUND(IF(J22=0, IF(H22=0, 0, 1), H22/J22),5)</f>
        <v>1.4894499999999999</v>
      </c>
    </row>
    <row r="23" spans="1:14" x14ac:dyDescent="0.25">
      <c r="A23" s="1"/>
      <c r="B23" s="1"/>
      <c r="C23" s="1"/>
      <c r="D23" s="1"/>
      <c r="E23" s="1" t="s">
        <v>24</v>
      </c>
      <c r="F23" s="1"/>
      <c r="G23" s="1"/>
      <c r="H23" s="4"/>
      <c r="I23" s="5"/>
      <c r="J23" s="4"/>
      <c r="K23" s="5"/>
      <c r="L23" s="4"/>
      <c r="M23" s="5"/>
      <c r="N23" s="6"/>
    </row>
    <row r="24" spans="1:14" x14ac:dyDescent="0.25">
      <c r="A24" s="1"/>
      <c r="B24" s="1"/>
      <c r="C24" s="1"/>
      <c r="D24" s="1"/>
      <c r="E24" s="1"/>
      <c r="F24" s="1" t="s">
        <v>25</v>
      </c>
      <c r="G24" s="1"/>
      <c r="H24" s="4"/>
      <c r="I24" s="5"/>
      <c r="J24" s="4"/>
      <c r="K24" s="5"/>
      <c r="L24" s="4"/>
      <c r="M24" s="5"/>
      <c r="N24" s="6"/>
    </row>
    <row r="25" spans="1:14" x14ac:dyDescent="0.25">
      <c r="A25" s="1"/>
      <c r="B25" s="1"/>
      <c r="C25" s="1"/>
      <c r="D25" s="1"/>
      <c r="E25" s="1"/>
      <c r="F25" s="1"/>
      <c r="G25" s="1" t="s">
        <v>26</v>
      </c>
      <c r="H25" s="4">
        <v>138</v>
      </c>
      <c r="I25" s="5"/>
      <c r="J25" s="4">
        <v>0</v>
      </c>
      <c r="K25" s="5"/>
      <c r="L25" s="4">
        <f t="shared" ref="L25:L30" si="2">ROUND((H25-J25),5)</f>
        <v>138</v>
      </c>
      <c r="M25" s="5"/>
      <c r="N25" s="6">
        <f t="shared" ref="N25:N30" si="3">ROUND(IF(J25=0, IF(H25=0, 0, 1), H25/J25),5)</f>
        <v>1</v>
      </c>
    </row>
    <row r="26" spans="1:14" ht="15.75" thickBot="1" x14ac:dyDescent="0.3">
      <c r="A26" s="1"/>
      <c r="B26" s="1"/>
      <c r="C26" s="1"/>
      <c r="D26" s="1"/>
      <c r="E26" s="1"/>
      <c r="F26" s="1"/>
      <c r="G26" s="1" t="s">
        <v>27</v>
      </c>
      <c r="H26" s="7">
        <v>3123.12</v>
      </c>
      <c r="I26" s="5"/>
      <c r="J26" s="7">
        <v>20000</v>
      </c>
      <c r="K26" s="5"/>
      <c r="L26" s="7">
        <f t="shared" si="2"/>
        <v>-16876.88</v>
      </c>
      <c r="M26" s="5"/>
      <c r="N26" s="8">
        <f t="shared" si="3"/>
        <v>0.15615999999999999</v>
      </c>
    </row>
    <row r="27" spans="1:14" x14ac:dyDescent="0.25">
      <c r="A27" s="1"/>
      <c r="B27" s="1"/>
      <c r="C27" s="1"/>
      <c r="D27" s="1"/>
      <c r="E27" s="1"/>
      <c r="F27" s="1" t="s">
        <v>28</v>
      </c>
      <c r="G27" s="1"/>
      <c r="H27" s="4">
        <f>ROUND(SUM(H24:H26),5)</f>
        <v>3261.12</v>
      </c>
      <c r="I27" s="5"/>
      <c r="J27" s="4">
        <f>ROUND(SUM(J24:J26),5)</f>
        <v>20000</v>
      </c>
      <c r="K27" s="5"/>
      <c r="L27" s="4">
        <f t="shared" si="2"/>
        <v>-16738.88</v>
      </c>
      <c r="M27" s="5"/>
      <c r="N27" s="6">
        <f t="shared" si="3"/>
        <v>0.16306000000000001</v>
      </c>
    </row>
    <row r="28" spans="1:14" x14ac:dyDescent="0.25">
      <c r="A28" s="1"/>
      <c r="B28" s="1"/>
      <c r="C28" s="1"/>
      <c r="D28" s="1"/>
      <c r="E28" s="1"/>
      <c r="F28" s="1" t="s">
        <v>29</v>
      </c>
      <c r="G28" s="1"/>
      <c r="H28" s="4">
        <v>0</v>
      </c>
      <c r="I28" s="5"/>
      <c r="J28" s="4">
        <v>0</v>
      </c>
      <c r="K28" s="5"/>
      <c r="L28" s="4">
        <f t="shared" si="2"/>
        <v>0</v>
      </c>
      <c r="M28" s="5"/>
      <c r="N28" s="6">
        <f t="shared" si="3"/>
        <v>0</v>
      </c>
    </row>
    <row r="29" spans="1:14" ht="15.75" thickBot="1" x14ac:dyDescent="0.3">
      <c r="A29" s="1"/>
      <c r="B29" s="1"/>
      <c r="C29" s="1"/>
      <c r="D29" s="1"/>
      <c r="E29" s="1"/>
      <c r="F29" s="1" t="s">
        <v>30</v>
      </c>
      <c r="G29" s="1"/>
      <c r="H29" s="7">
        <v>0</v>
      </c>
      <c r="I29" s="5"/>
      <c r="J29" s="7">
        <v>0</v>
      </c>
      <c r="K29" s="5"/>
      <c r="L29" s="7">
        <f t="shared" si="2"/>
        <v>0</v>
      </c>
      <c r="M29" s="5"/>
      <c r="N29" s="8">
        <f t="shared" si="3"/>
        <v>0</v>
      </c>
    </row>
    <row r="30" spans="1:14" x14ac:dyDescent="0.25">
      <c r="A30" s="1"/>
      <c r="B30" s="1"/>
      <c r="C30" s="1"/>
      <c r="D30" s="1"/>
      <c r="E30" s="1" t="s">
        <v>31</v>
      </c>
      <c r="F30" s="1"/>
      <c r="G30" s="1"/>
      <c r="H30" s="4">
        <f>ROUND(H23+SUM(H27:H29),5)</f>
        <v>3261.12</v>
      </c>
      <c r="I30" s="5"/>
      <c r="J30" s="4">
        <f>ROUND(J23+SUM(J27:J29),5)</f>
        <v>20000</v>
      </c>
      <c r="K30" s="5"/>
      <c r="L30" s="4">
        <f t="shared" si="2"/>
        <v>-16738.88</v>
      </c>
      <c r="M30" s="5"/>
      <c r="N30" s="6">
        <f t="shared" si="3"/>
        <v>0.16306000000000001</v>
      </c>
    </row>
    <row r="31" spans="1:14" x14ac:dyDescent="0.25">
      <c r="A31" s="1"/>
      <c r="B31" s="1"/>
      <c r="C31" s="1"/>
      <c r="D31" s="1"/>
      <c r="E31" s="1" t="s">
        <v>32</v>
      </c>
      <c r="F31" s="1"/>
      <c r="G31" s="1"/>
      <c r="H31" s="4"/>
      <c r="I31" s="5"/>
      <c r="J31" s="4"/>
      <c r="K31" s="5"/>
      <c r="L31" s="4"/>
      <c r="M31" s="5"/>
      <c r="N31" s="6"/>
    </row>
    <row r="32" spans="1:14" x14ac:dyDescent="0.25">
      <c r="A32" s="1"/>
      <c r="B32" s="1"/>
      <c r="C32" s="1"/>
      <c r="D32" s="1"/>
      <c r="E32" s="1"/>
      <c r="F32" s="1" t="s">
        <v>33</v>
      </c>
      <c r="G32" s="1"/>
      <c r="H32" s="4">
        <v>10445.51</v>
      </c>
      <c r="I32" s="5"/>
      <c r="J32" s="4">
        <v>12000</v>
      </c>
      <c r="K32" s="5"/>
      <c r="L32" s="4">
        <f t="shared" ref="L32:L38" si="4">ROUND((H32-J32),5)</f>
        <v>-1554.49</v>
      </c>
      <c r="M32" s="5"/>
      <c r="N32" s="6">
        <f t="shared" ref="N32:N38" si="5">ROUND(IF(J32=0, IF(H32=0, 0, 1), H32/J32),5)</f>
        <v>0.87046000000000001</v>
      </c>
    </row>
    <row r="33" spans="1:14" x14ac:dyDescent="0.25">
      <c r="A33" s="1"/>
      <c r="B33" s="1"/>
      <c r="C33" s="1"/>
      <c r="D33" s="1"/>
      <c r="E33" s="1"/>
      <c r="F33" s="1" t="s">
        <v>34</v>
      </c>
      <c r="G33" s="1"/>
      <c r="H33" s="4">
        <v>351.75</v>
      </c>
      <c r="I33" s="5"/>
      <c r="J33" s="4">
        <v>0</v>
      </c>
      <c r="K33" s="5"/>
      <c r="L33" s="4">
        <f t="shared" si="4"/>
        <v>351.75</v>
      </c>
      <c r="M33" s="5"/>
      <c r="N33" s="6">
        <f t="shared" si="5"/>
        <v>1</v>
      </c>
    </row>
    <row r="34" spans="1:14" x14ac:dyDescent="0.25">
      <c r="A34" s="1"/>
      <c r="B34" s="1"/>
      <c r="C34" s="1"/>
      <c r="D34" s="1"/>
      <c r="E34" s="1"/>
      <c r="F34" s="1" t="s">
        <v>35</v>
      </c>
      <c r="G34" s="1"/>
      <c r="H34" s="4">
        <v>32516.11</v>
      </c>
      <c r="I34" s="5"/>
      <c r="J34" s="4">
        <v>0</v>
      </c>
      <c r="K34" s="5"/>
      <c r="L34" s="4">
        <f t="shared" si="4"/>
        <v>32516.11</v>
      </c>
      <c r="M34" s="5"/>
      <c r="N34" s="6">
        <f t="shared" si="5"/>
        <v>1</v>
      </c>
    </row>
    <row r="35" spans="1:14" x14ac:dyDescent="0.25">
      <c r="A35" s="1"/>
      <c r="B35" s="1"/>
      <c r="C35" s="1"/>
      <c r="D35" s="1"/>
      <c r="E35" s="1"/>
      <c r="F35" s="1" t="s">
        <v>36</v>
      </c>
      <c r="G35" s="1"/>
      <c r="H35" s="4">
        <v>67000</v>
      </c>
      <c r="I35" s="5"/>
      <c r="J35" s="4">
        <v>60000</v>
      </c>
      <c r="K35" s="5"/>
      <c r="L35" s="4">
        <f t="shared" si="4"/>
        <v>7000</v>
      </c>
      <c r="M35" s="5"/>
      <c r="N35" s="6">
        <f t="shared" si="5"/>
        <v>1.1166700000000001</v>
      </c>
    </row>
    <row r="36" spans="1:14" x14ac:dyDescent="0.25">
      <c r="A36" s="1"/>
      <c r="B36" s="1"/>
      <c r="C36" s="1"/>
      <c r="D36" s="1"/>
      <c r="E36" s="1"/>
      <c r="F36" s="1" t="s">
        <v>37</v>
      </c>
      <c r="G36" s="1"/>
      <c r="H36" s="4">
        <v>0</v>
      </c>
      <c r="I36" s="5"/>
      <c r="J36" s="4">
        <v>0</v>
      </c>
      <c r="K36" s="5"/>
      <c r="L36" s="4">
        <f t="shared" si="4"/>
        <v>0</v>
      </c>
      <c r="M36" s="5"/>
      <c r="N36" s="6">
        <f t="shared" si="5"/>
        <v>0</v>
      </c>
    </row>
    <row r="37" spans="1:14" ht="15.75" thickBot="1" x14ac:dyDescent="0.3">
      <c r="A37" s="1"/>
      <c r="B37" s="1"/>
      <c r="C37" s="1"/>
      <c r="D37" s="1"/>
      <c r="E37" s="1"/>
      <c r="F37" s="1" t="s">
        <v>38</v>
      </c>
      <c r="G37" s="1"/>
      <c r="H37" s="7">
        <v>354.1</v>
      </c>
      <c r="I37" s="5"/>
      <c r="J37" s="7">
        <v>0</v>
      </c>
      <c r="K37" s="5"/>
      <c r="L37" s="7">
        <f t="shared" si="4"/>
        <v>354.1</v>
      </c>
      <c r="M37" s="5"/>
      <c r="N37" s="8">
        <f t="shared" si="5"/>
        <v>1</v>
      </c>
    </row>
    <row r="38" spans="1:14" x14ac:dyDescent="0.25">
      <c r="A38" s="1"/>
      <c r="B38" s="1"/>
      <c r="C38" s="1"/>
      <c r="D38" s="1"/>
      <c r="E38" s="1" t="s">
        <v>39</v>
      </c>
      <c r="F38" s="1"/>
      <c r="G38" s="1"/>
      <c r="H38" s="4">
        <f>ROUND(SUM(H31:H37),5)</f>
        <v>110667.47</v>
      </c>
      <c r="I38" s="5"/>
      <c r="J38" s="4">
        <f>ROUND(SUM(J31:J37),5)</f>
        <v>72000</v>
      </c>
      <c r="K38" s="5"/>
      <c r="L38" s="4">
        <f t="shared" si="4"/>
        <v>38667.47</v>
      </c>
      <c r="M38" s="5"/>
      <c r="N38" s="6">
        <f t="shared" si="5"/>
        <v>1.53705</v>
      </c>
    </row>
    <row r="39" spans="1:14" x14ac:dyDescent="0.25">
      <c r="A39" s="1"/>
      <c r="B39" s="1"/>
      <c r="C39" s="1"/>
      <c r="D39" s="1"/>
      <c r="E39" s="1" t="s">
        <v>40</v>
      </c>
      <c r="F39" s="1"/>
      <c r="G39" s="1"/>
      <c r="H39" s="4"/>
      <c r="I39" s="5"/>
      <c r="J39" s="4"/>
      <c r="K39" s="5"/>
      <c r="L39" s="4"/>
      <c r="M39" s="5"/>
      <c r="N39" s="6"/>
    </row>
    <row r="40" spans="1:14" x14ac:dyDescent="0.25">
      <c r="A40" s="1"/>
      <c r="B40" s="1"/>
      <c r="C40" s="1"/>
      <c r="D40" s="1"/>
      <c r="E40" s="1"/>
      <c r="F40" s="1" t="s">
        <v>41</v>
      </c>
      <c r="G40" s="1"/>
      <c r="H40" s="4">
        <v>0</v>
      </c>
      <c r="I40" s="5"/>
      <c r="J40" s="4">
        <v>500</v>
      </c>
      <c r="K40" s="5"/>
      <c r="L40" s="4">
        <f t="shared" ref="L40:L49" si="6">ROUND((H40-J40),5)</f>
        <v>-500</v>
      </c>
      <c r="M40" s="5"/>
      <c r="N40" s="6">
        <f t="shared" ref="N40:N49" si="7">ROUND(IF(J40=0, IF(H40=0, 0, 1), H40/J40),5)</f>
        <v>0</v>
      </c>
    </row>
    <row r="41" spans="1:14" x14ac:dyDescent="0.25">
      <c r="A41" s="1"/>
      <c r="B41" s="1"/>
      <c r="C41" s="1"/>
      <c r="D41" s="1"/>
      <c r="E41" s="1"/>
      <c r="F41" s="1" t="s">
        <v>42</v>
      </c>
      <c r="G41" s="1"/>
      <c r="H41" s="4">
        <v>314.75</v>
      </c>
      <c r="I41" s="5"/>
      <c r="J41" s="4">
        <v>400</v>
      </c>
      <c r="K41" s="5"/>
      <c r="L41" s="4">
        <f t="shared" si="6"/>
        <v>-85.25</v>
      </c>
      <c r="M41" s="5"/>
      <c r="N41" s="6">
        <f t="shared" si="7"/>
        <v>0.78688000000000002</v>
      </c>
    </row>
    <row r="42" spans="1:14" x14ac:dyDescent="0.25">
      <c r="A42" s="1"/>
      <c r="B42" s="1"/>
      <c r="C42" s="1"/>
      <c r="D42" s="1"/>
      <c r="E42" s="1"/>
      <c r="F42" s="1" t="s">
        <v>43</v>
      </c>
      <c r="G42" s="1"/>
      <c r="H42" s="4">
        <v>9299.59</v>
      </c>
      <c r="I42" s="5"/>
      <c r="J42" s="4">
        <v>100</v>
      </c>
      <c r="K42" s="5"/>
      <c r="L42" s="4">
        <f t="shared" si="6"/>
        <v>9199.59</v>
      </c>
      <c r="M42" s="5"/>
      <c r="N42" s="6">
        <f t="shared" si="7"/>
        <v>92.995900000000006</v>
      </c>
    </row>
    <row r="43" spans="1:14" x14ac:dyDescent="0.25">
      <c r="A43" s="1"/>
      <c r="B43" s="1"/>
      <c r="C43" s="1"/>
      <c r="D43" s="1"/>
      <c r="E43" s="1"/>
      <c r="F43" s="1" t="s">
        <v>44</v>
      </c>
      <c r="G43" s="1"/>
      <c r="H43" s="4">
        <v>488.27</v>
      </c>
      <c r="I43" s="5"/>
      <c r="J43" s="4">
        <v>0</v>
      </c>
      <c r="K43" s="5"/>
      <c r="L43" s="4">
        <f t="shared" si="6"/>
        <v>488.27</v>
      </c>
      <c r="M43" s="5"/>
      <c r="N43" s="6">
        <f t="shared" si="7"/>
        <v>1</v>
      </c>
    </row>
    <row r="44" spans="1:14" ht="15.75" thickBot="1" x14ac:dyDescent="0.3">
      <c r="A44" s="1"/>
      <c r="B44" s="1"/>
      <c r="C44" s="1"/>
      <c r="D44" s="1"/>
      <c r="E44" s="1"/>
      <c r="F44" s="1" t="s">
        <v>45</v>
      </c>
      <c r="G44" s="1"/>
      <c r="H44" s="7">
        <v>3229.27</v>
      </c>
      <c r="I44" s="5"/>
      <c r="J44" s="7">
        <v>0</v>
      </c>
      <c r="K44" s="5"/>
      <c r="L44" s="7">
        <f t="shared" si="6"/>
        <v>3229.27</v>
      </c>
      <c r="M44" s="5"/>
      <c r="N44" s="8">
        <f t="shared" si="7"/>
        <v>1</v>
      </c>
    </row>
    <row r="45" spans="1:14" x14ac:dyDescent="0.25">
      <c r="A45" s="1"/>
      <c r="B45" s="1"/>
      <c r="C45" s="1"/>
      <c r="D45" s="1"/>
      <c r="E45" s="1" t="s">
        <v>46</v>
      </c>
      <c r="F45" s="1"/>
      <c r="G45" s="1"/>
      <c r="H45" s="4">
        <f>ROUND(SUM(H39:H44),5)</f>
        <v>13331.88</v>
      </c>
      <c r="I45" s="5"/>
      <c r="J45" s="4">
        <f>ROUND(SUM(J39:J44),5)</f>
        <v>1000</v>
      </c>
      <c r="K45" s="5"/>
      <c r="L45" s="4">
        <f t="shared" si="6"/>
        <v>12331.88</v>
      </c>
      <c r="M45" s="5"/>
      <c r="N45" s="6">
        <f t="shared" si="7"/>
        <v>13.33188</v>
      </c>
    </row>
    <row r="46" spans="1:14" x14ac:dyDescent="0.25">
      <c r="A46" s="1"/>
      <c r="B46" s="1"/>
      <c r="C46" s="1"/>
      <c r="D46" s="1"/>
      <c r="E46" s="1" t="s">
        <v>47</v>
      </c>
      <c r="F46" s="1"/>
      <c r="G46" s="1"/>
      <c r="H46" s="4">
        <v>125</v>
      </c>
      <c r="I46" s="5"/>
      <c r="J46" s="4">
        <v>0</v>
      </c>
      <c r="K46" s="5"/>
      <c r="L46" s="4">
        <f t="shared" si="6"/>
        <v>125</v>
      </c>
      <c r="M46" s="5"/>
      <c r="N46" s="6">
        <f t="shared" si="7"/>
        <v>1</v>
      </c>
    </row>
    <row r="47" spans="1:14" ht="15.75" thickBot="1" x14ac:dyDescent="0.3">
      <c r="A47" s="1"/>
      <c r="B47" s="1"/>
      <c r="C47" s="1"/>
      <c r="D47" s="1"/>
      <c r="E47" s="1" t="s">
        <v>48</v>
      </c>
      <c r="F47" s="1"/>
      <c r="G47" s="1"/>
      <c r="H47" s="9">
        <v>20643.189999999999</v>
      </c>
      <c r="I47" s="5"/>
      <c r="J47" s="9">
        <v>0</v>
      </c>
      <c r="K47" s="5"/>
      <c r="L47" s="9">
        <f t="shared" si="6"/>
        <v>20643.189999999999</v>
      </c>
      <c r="M47" s="5"/>
      <c r="N47" s="10">
        <f t="shared" si="7"/>
        <v>1</v>
      </c>
    </row>
    <row r="48" spans="1:14" ht="15.75" thickBot="1" x14ac:dyDescent="0.3">
      <c r="A48" s="1"/>
      <c r="B48" s="1"/>
      <c r="C48" s="1"/>
      <c r="D48" s="1" t="s">
        <v>49</v>
      </c>
      <c r="E48" s="1"/>
      <c r="F48" s="1"/>
      <c r="G48" s="1"/>
      <c r="H48" s="11">
        <f>ROUND(H4+H18+H22+H30+H38+SUM(H45:H47),5)</f>
        <v>1164465.43</v>
      </c>
      <c r="I48" s="5"/>
      <c r="J48" s="11">
        <f>ROUND(J4+J18+J22+J30+J38+SUM(J45:J47),5)</f>
        <v>996357</v>
      </c>
      <c r="K48" s="5"/>
      <c r="L48" s="11">
        <f t="shared" si="6"/>
        <v>168108.43</v>
      </c>
      <c r="M48" s="5"/>
      <c r="N48" s="12">
        <f t="shared" si="7"/>
        <v>1.16872</v>
      </c>
    </row>
    <row r="49" spans="1:14" x14ac:dyDescent="0.25">
      <c r="A49" s="1"/>
      <c r="B49" s="1"/>
      <c r="C49" s="1" t="s">
        <v>50</v>
      </c>
      <c r="D49" s="1"/>
      <c r="E49" s="1"/>
      <c r="F49" s="1"/>
      <c r="G49" s="1"/>
      <c r="H49" s="4">
        <f>H48</f>
        <v>1164465.43</v>
      </c>
      <c r="I49" s="5"/>
      <c r="J49" s="4">
        <f>J48</f>
        <v>996357</v>
      </c>
      <c r="K49" s="5"/>
      <c r="L49" s="4">
        <f t="shared" si="6"/>
        <v>168108.43</v>
      </c>
      <c r="M49" s="5"/>
      <c r="N49" s="6">
        <f t="shared" si="7"/>
        <v>1.16872</v>
      </c>
    </row>
    <row r="50" spans="1:14" x14ac:dyDescent="0.25">
      <c r="A50" s="1"/>
      <c r="B50" s="1"/>
      <c r="C50" s="1"/>
      <c r="D50" s="1" t="s">
        <v>51</v>
      </c>
      <c r="E50" s="1"/>
      <c r="F50" s="1"/>
      <c r="G50" s="1"/>
      <c r="H50" s="4"/>
      <c r="I50" s="5"/>
      <c r="J50" s="4"/>
      <c r="K50" s="5"/>
      <c r="L50" s="4"/>
      <c r="M50" s="5"/>
      <c r="N50" s="6"/>
    </row>
    <row r="51" spans="1:14" x14ac:dyDescent="0.25">
      <c r="A51" s="1"/>
      <c r="B51" s="1"/>
      <c r="C51" s="1"/>
      <c r="D51" s="1"/>
      <c r="E51" s="1" t="s">
        <v>52</v>
      </c>
      <c r="F51" s="1"/>
      <c r="G51" s="1"/>
      <c r="H51" s="4"/>
      <c r="I51" s="5"/>
      <c r="J51" s="4"/>
      <c r="K51" s="5"/>
      <c r="L51" s="4"/>
      <c r="M51" s="5"/>
      <c r="N51" s="6"/>
    </row>
    <row r="52" spans="1:14" x14ac:dyDescent="0.25">
      <c r="A52" s="1"/>
      <c r="B52" s="1"/>
      <c r="C52" s="1"/>
      <c r="D52" s="1"/>
      <c r="E52" s="1"/>
      <c r="F52" s="1" t="s">
        <v>53</v>
      </c>
      <c r="G52" s="1"/>
      <c r="H52" s="4">
        <v>26607.75</v>
      </c>
      <c r="I52" s="5"/>
      <c r="J52" s="4">
        <v>31000</v>
      </c>
      <c r="K52" s="5"/>
      <c r="L52" s="4">
        <f t="shared" ref="L52:L57" si="8">ROUND((H52-J52),5)</f>
        <v>-4392.25</v>
      </c>
      <c r="M52" s="5"/>
      <c r="N52" s="6">
        <f t="shared" ref="N52:N57" si="9">ROUND(IF(J52=0, IF(H52=0, 0, 1), H52/J52),5)</f>
        <v>0.85831000000000002</v>
      </c>
    </row>
    <row r="53" spans="1:14" x14ac:dyDescent="0.25">
      <c r="A53" s="1"/>
      <c r="B53" s="1"/>
      <c r="C53" s="1"/>
      <c r="D53" s="1"/>
      <c r="E53" s="1"/>
      <c r="F53" s="1" t="s">
        <v>54</v>
      </c>
      <c r="G53" s="1"/>
      <c r="H53" s="4">
        <v>171.21</v>
      </c>
      <c r="I53" s="5"/>
      <c r="J53" s="4">
        <v>1000</v>
      </c>
      <c r="K53" s="5"/>
      <c r="L53" s="4">
        <f t="shared" si="8"/>
        <v>-828.79</v>
      </c>
      <c r="M53" s="5"/>
      <c r="N53" s="6">
        <f t="shared" si="9"/>
        <v>0.17121</v>
      </c>
    </row>
    <row r="54" spans="1:14" x14ac:dyDescent="0.25">
      <c r="A54" s="1"/>
      <c r="B54" s="1"/>
      <c r="C54" s="1"/>
      <c r="D54" s="1"/>
      <c r="E54" s="1"/>
      <c r="F54" s="1" t="s">
        <v>55</v>
      </c>
      <c r="G54" s="1"/>
      <c r="H54" s="4">
        <v>525</v>
      </c>
      <c r="I54" s="5"/>
      <c r="J54" s="4">
        <v>0</v>
      </c>
      <c r="K54" s="5"/>
      <c r="L54" s="4">
        <f t="shared" si="8"/>
        <v>525</v>
      </c>
      <c r="M54" s="5"/>
      <c r="N54" s="6">
        <f t="shared" si="9"/>
        <v>1</v>
      </c>
    </row>
    <row r="55" spans="1:14" x14ac:dyDescent="0.25">
      <c r="A55" s="1"/>
      <c r="B55" s="1"/>
      <c r="C55" s="1"/>
      <c r="D55" s="1"/>
      <c r="E55" s="1"/>
      <c r="F55" s="1" t="s">
        <v>56</v>
      </c>
      <c r="G55" s="1"/>
      <c r="H55" s="4">
        <v>1180.8</v>
      </c>
      <c r="I55" s="5"/>
      <c r="J55" s="4">
        <v>1000</v>
      </c>
      <c r="K55" s="5"/>
      <c r="L55" s="4">
        <f t="shared" si="8"/>
        <v>180.8</v>
      </c>
      <c r="M55" s="5"/>
      <c r="N55" s="6">
        <f t="shared" si="9"/>
        <v>1.1808000000000001</v>
      </c>
    </row>
    <row r="56" spans="1:14" ht="15.75" thickBot="1" x14ac:dyDescent="0.3">
      <c r="A56" s="1"/>
      <c r="B56" s="1"/>
      <c r="C56" s="1"/>
      <c r="D56" s="1"/>
      <c r="E56" s="1"/>
      <c r="F56" s="1" t="s">
        <v>57</v>
      </c>
      <c r="G56" s="1"/>
      <c r="H56" s="7">
        <v>24.76</v>
      </c>
      <c r="I56" s="5"/>
      <c r="J56" s="7">
        <v>0</v>
      </c>
      <c r="K56" s="5"/>
      <c r="L56" s="7">
        <f t="shared" si="8"/>
        <v>24.76</v>
      </c>
      <c r="M56" s="5"/>
      <c r="N56" s="8">
        <f t="shared" si="9"/>
        <v>1</v>
      </c>
    </row>
    <row r="57" spans="1:14" x14ac:dyDescent="0.25">
      <c r="A57" s="1"/>
      <c r="B57" s="1"/>
      <c r="C57" s="1"/>
      <c r="D57" s="1"/>
      <c r="E57" s="1" t="s">
        <v>58</v>
      </c>
      <c r="F57" s="1"/>
      <c r="G57" s="1"/>
      <c r="H57" s="4">
        <f>ROUND(SUM(H51:H56),5)</f>
        <v>28509.52</v>
      </c>
      <c r="I57" s="5"/>
      <c r="J57" s="4">
        <f>ROUND(SUM(J51:J56),5)</f>
        <v>33000</v>
      </c>
      <c r="K57" s="5"/>
      <c r="L57" s="4">
        <f t="shared" si="8"/>
        <v>-4490.4799999999996</v>
      </c>
      <c r="M57" s="5"/>
      <c r="N57" s="6">
        <f t="shared" si="9"/>
        <v>0.86392000000000002</v>
      </c>
    </row>
    <row r="58" spans="1:14" x14ac:dyDescent="0.25">
      <c r="A58" s="1"/>
      <c r="B58" s="1"/>
      <c r="C58" s="1"/>
      <c r="D58" s="1"/>
      <c r="E58" s="1" t="s">
        <v>59</v>
      </c>
      <c r="F58" s="1"/>
      <c r="G58" s="1"/>
      <c r="H58" s="4"/>
      <c r="I58" s="5"/>
      <c r="J58" s="4"/>
      <c r="K58" s="5"/>
      <c r="L58" s="4"/>
      <c r="M58" s="5"/>
      <c r="N58" s="6"/>
    </row>
    <row r="59" spans="1:14" x14ac:dyDescent="0.25">
      <c r="A59" s="1"/>
      <c r="B59" s="1"/>
      <c r="C59" s="1"/>
      <c r="D59" s="1"/>
      <c r="E59" s="1"/>
      <c r="F59" s="1" t="s">
        <v>60</v>
      </c>
      <c r="G59" s="1"/>
      <c r="H59" s="4">
        <v>343782.69</v>
      </c>
      <c r="I59" s="5"/>
      <c r="J59" s="4">
        <v>350360</v>
      </c>
      <c r="K59" s="5"/>
      <c r="L59" s="4">
        <f>ROUND((H59-J59),5)</f>
        <v>-6577.31</v>
      </c>
      <c r="M59" s="5"/>
      <c r="N59" s="6">
        <f>ROUND(IF(J59=0, IF(H59=0, 0, 1), H59/J59),5)</f>
        <v>0.98123000000000005</v>
      </c>
    </row>
    <row r="60" spans="1:14" x14ac:dyDescent="0.25">
      <c r="A60" s="1"/>
      <c r="B60" s="1"/>
      <c r="C60" s="1"/>
      <c r="D60" s="1"/>
      <c r="E60" s="1"/>
      <c r="F60" s="1" t="s">
        <v>61</v>
      </c>
      <c r="G60" s="1"/>
      <c r="H60" s="4"/>
      <c r="I60" s="5"/>
      <c r="J60" s="4"/>
      <c r="K60" s="5"/>
      <c r="L60" s="4"/>
      <c r="M60" s="5"/>
      <c r="N60" s="6"/>
    </row>
    <row r="61" spans="1:14" x14ac:dyDescent="0.25">
      <c r="A61" s="1"/>
      <c r="B61" s="1"/>
      <c r="C61" s="1"/>
      <c r="D61" s="1"/>
      <c r="E61" s="1"/>
      <c r="F61" s="1"/>
      <c r="G61" s="1" t="s">
        <v>62</v>
      </c>
      <c r="H61" s="4">
        <v>6400</v>
      </c>
      <c r="I61" s="5"/>
      <c r="J61" s="4">
        <v>9000</v>
      </c>
      <c r="K61" s="5"/>
      <c r="L61" s="4">
        <f>ROUND((H61-J61),5)</f>
        <v>-2600</v>
      </c>
      <c r="M61" s="5"/>
      <c r="N61" s="6">
        <f>ROUND(IF(J61=0, IF(H61=0, 0, 1), H61/J61),5)</f>
        <v>0.71111000000000002</v>
      </c>
    </row>
    <row r="62" spans="1:14" x14ac:dyDescent="0.25">
      <c r="A62" s="1"/>
      <c r="B62" s="1"/>
      <c r="C62" s="1"/>
      <c r="D62" s="1"/>
      <c r="E62" s="1"/>
      <c r="F62" s="1"/>
      <c r="G62" s="1" t="s">
        <v>63</v>
      </c>
      <c r="H62" s="4">
        <v>515.28</v>
      </c>
      <c r="I62" s="5"/>
      <c r="J62" s="4">
        <v>1500</v>
      </c>
      <c r="K62" s="5"/>
      <c r="L62" s="4">
        <f>ROUND((H62-J62),5)</f>
        <v>-984.72</v>
      </c>
      <c r="M62" s="5"/>
      <c r="N62" s="6">
        <f>ROUND(IF(J62=0, IF(H62=0, 0, 1), H62/J62),5)</f>
        <v>0.34351999999999999</v>
      </c>
    </row>
    <row r="63" spans="1:14" ht="15.75" thickBot="1" x14ac:dyDescent="0.3">
      <c r="A63" s="1"/>
      <c r="B63" s="1"/>
      <c r="C63" s="1"/>
      <c r="D63" s="1"/>
      <c r="E63" s="1"/>
      <c r="F63" s="1"/>
      <c r="G63" s="1" t="s">
        <v>64</v>
      </c>
      <c r="H63" s="7">
        <v>96</v>
      </c>
      <c r="I63" s="5"/>
      <c r="J63" s="7">
        <v>0</v>
      </c>
      <c r="K63" s="5"/>
      <c r="L63" s="7">
        <f>ROUND((H63-J63),5)</f>
        <v>96</v>
      </c>
      <c r="M63" s="5"/>
      <c r="N63" s="8">
        <f>ROUND(IF(J63=0, IF(H63=0, 0, 1), H63/J63),5)</f>
        <v>1</v>
      </c>
    </row>
    <row r="64" spans="1:14" x14ac:dyDescent="0.25">
      <c r="A64" s="1"/>
      <c r="B64" s="1"/>
      <c r="C64" s="1"/>
      <c r="D64" s="1"/>
      <c r="E64" s="1"/>
      <c r="F64" s="1" t="s">
        <v>65</v>
      </c>
      <c r="G64" s="1"/>
      <c r="H64" s="4">
        <f>ROUND(SUM(H60:H63),5)</f>
        <v>7011.28</v>
      </c>
      <c r="I64" s="5"/>
      <c r="J64" s="4">
        <f>ROUND(SUM(J60:J63),5)</f>
        <v>10500</v>
      </c>
      <c r="K64" s="5"/>
      <c r="L64" s="4">
        <f>ROUND((H64-J64),5)</f>
        <v>-3488.72</v>
      </c>
      <c r="M64" s="5"/>
      <c r="N64" s="6">
        <f>ROUND(IF(J64=0, IF(H64=0, 0, 1), H64/J64),5)</f>
        <v>0.66774</v>
      </c>
    </row>
    <row r="65" spans="1:14" x14ac:dyDescent="0.25">
      <c r="A65" s="1"/>
      <c r="B65" s="1"/>
      <c r="C65" s="1"/>
      <c r="D65" s="1"/>
      <c r="E65" s="1"/>
      <c r="F65" s="1" t="s">
        <v>66</v>
      </c>
      <c r="G65" s="1"/>
      <c r="H65" s="4">
        <v>1760</v>
      </c>
      <c r="I65" s="5"/>
      <c r="J65" s="4"/>
      <c r="K65" s="5"/>
      <c r="L65" s="4"/>
      <c r="M65" s="5"/>
      <c r="N65" s="6"/>
    </row>
    <row r="66" spans="1:14" x14ac:dyDescent="0.25">
      <c r="A66" s="1"/>
      <c r="B66" s="1"/>
      <c r="C66" s="1"/>
      <c r="D66" s="1"/>
      <c r="E66" s="1"/>
      <c r="F66" s="1" t="s">
        <v>67</v>
      </c>
      <c r="G66" s="1"/>
      <c r="H66" s="4">
        <v>7035.37</v>
      </c>
      <c r="I66" s="5"/>
      <c r="J66" s="4">
        <v>8000</v>
      </c>
      <c r="K66" s="5"/>
      <c r="L66" s="4">
        <f>ROUND((H66-J66),5)</f>
        <v>-964.63</v>
      </c>
      <c r="M66" s="5"/>
      <c r="N66" s="6">
        <f>ROUND(IF(J66=0, IF(H66=0, 0, 1), H66/J66),5)</f>
        <v>0.87941999999999998</v>
      </c>
    </row>
    <row r="67" spans="1:14" x14ac:dyDescent="0.25">
      <c r="A67" s="1"/>
      <c r="B67" s="1"/>
      <c r="C67" s="1"/>
      <c r="D67" s="1"/>
      <c r="E67" s="1"/>
      <c r="F67" s="1" t="s">
        <v>68</v>
      </c>
      <c r="G67" s="1"/>
      <c r="H67" s="4">
        <v>5830.58</v>
      </c>
      <c r="I67" s="5"/>
      <c r="J67" s="4">
        <v>10000</v>
      </c>
      <c r="K67" s="5"/>
      <c r="L67" s="4">
        <f>ROUND((H67-J67),5)</f>
        <v>-4169.42</v>
      </c>
      <c r="M67" s="5"/>
      <c r="N67" s="6">
        <f>ROUND(IF(J67=0, IF(H67=0, 0, 1), H67/J67),5)</f>
        <v>0.58306000000000002</v>
      </c>
    </row>
    <row r="68" spans="1:14" x14ac:dyDescent="0.25">
      <c r="A68" s="1"/>
      <c r="B68" s="1"/>
      <c r="C68" s="1"/>
      <c r="D68" s="1"/>
      <c r="E68" s="1"/>
      <c r="F68" s="1" t="s">
        <v>69</v>
      </c>
      <c r="G68" s="1"/>
      <c r="H68" s="4">
        <v>9493.52</v>
      </c>
      <c r="I68" s="5"/>
      <c r="J68" s="4"/>
      <c r="K68" s="5"/>
      <c r="L68" s="4"/>
      <c r="M68" s="5"/>
      <c r="N68" s="6"/>
    </row>
    <row r="69" spans="1:14" x14ac:dyDescent="0.25">
      <c r="A69" s="1"/>
      <c r="B69" s="1"/>
      <c r="C69" s="1"/>
      <c r="D69" s="1"/>
      <c r="E69" s="1"/>
      <c r="F69" s="1" t="s">
        <v>70</v>
      </c>
      <c r="G69" s="1"/>
      <c r="H69" s="4">
        <v>1764.2</v>
      </c>
      <c r="I69" s="5"/>
      <c r="J69" s="4">
        <v>7000</v>
      </c>
      <c r="K69" s="5"/>
      <c r="L69" s="4">
        <f t="shared" ref="L69:L77" si="10">ROUND((H69-J69),5)</f>
        <v>-5235.8</v>
      </c>
      <c r="M69" s="5"/>
      <c r="N69" s="6">
        <f t="shared" ref="N69:N77" si="11">ROUND(IF(J69=0, IF(H69=0, 0, 1), H69/J69),5)</f>
        <v>0.25202999999999998</v>
      </c>
    </row>
    <row r="70" spans="1:14" x14ac:dyDescent="0.25">
      <c r="A70" s="1"/>
      <c r="B70" s="1"/>
      <c r="C70" s="1"/>
      <c r="D70" s="1"/>
      <c r="E70" s="1"/>
      <c r="F70" s="1" t="s">
        <v>71</v>
      </c>
      <c r="G70" s="1"/>
      <c r="H70" s="4">
        <v>-70</v>
      </c>
      <c r="I70" s="5"/>
      <c r="J70" s="4">
        <v>0</v>
      </c>
      <c r="K70" s="5"/>
      <c r="L70" s="4">
        <f t="shared" si="10"/>
        <v>-70</v>
      </c>
      <c r="M70" s="5"/>
      <c r="N70" s="6">
        <f t="shared" si="11"/>
        <v>1</v>
      </c>
    </row>
    <row r="71" spans="1:14" x14ac:dyDescent="0.25">
      <c r="A71" s="1"/>
      <c r="B71" s="1"/>
      <c r="C71" s="1"/>
      <c r="D71" s="1"/>
      <c r="E71" s="1"/>
      <c r="F71" s="1" t="s">
        <v>72</v>
      </c>
      <c r="G71" s="1"/>
      <c r="H71" s="4">
        <v>1710.78</v>
      </c>
      <c r="I71" s="5"/>
      <c r="J71" s="4">
        <v>2000</v>
      </c>
      <c r="K71" s="5"/>
      <c r="L71" s="4">
        <f t="shared" si="10"/>
        <v>-289.22000000000003</v>
      </c>
      <c r="M71" s="5"/>
      <c r="N71" s="6">
        <f t="shared" si="11"/>
        <v>0.85538999999999998</v>
      </c>
    </row>
    <row r="72" spans="1:14" x14ac:dyDescent="0.25">
      <c r="A72" s="1"/>
      <c r="B72" s="1"/>
      <c r="C72" s="1"/>
      <c r="D72" s="1"/>
      <c r="E72" s="1"/>
      <c r="F72" s="1" t="s">
        <v>73</v>
      </c>
      <c r="G72" s="1"/>
      <c r="H72" s="4">
        <v>176.64</v>
      </c>
      <c r="I72" s="5"/>
      <c r="J72" s="4">
        <v>500</v>
      </c>
      <c r="K72" s="5"/>
      <c r="L72" s="4">
        <f t="shared" si="10"/>
        <v>-323.36</v>
      </c>
      <c r="M72" s="5"/>
      <c r="N72" s="6">
        <f t="shared" si="11"/>
        <v>0.35327999999999998</v>
      </c>
    </row>
    <row r="73" spans="1:14" x14ac:dyDescent="0.25">
      <c r="A73" s="1"/>
      <c r="B73" s="1"/>
      <c r="C73" s="1"/>
      <c r="D73" s="1"/>
      <c r="E73" s="1"/>
      <c r="F73" s="1" t="s">
        <v>74</v>
      </c>
      <c r="G73" s="1"/>
      <c r="H73" s="4">
        <v>4790.12</v>
      </c>
      <c r="I73" s="5"/>
      <c r="J73" s="4">
        <v>500</v>
      </c>
      <c r="K73" s="5"/>
      <c r="L73" s="4">
        <f t="shared" si="10"/>
        <v>4290.12</v>
      </c>
      <c r="M73" s="5"/>
      <c r="N73" s="6">
        <f t="shared" si="11"/>
        <v>9.5802399999999999</v>
      </c>
    </row>
    <row r="74" spans="1:14" x14ac:dyDescent="0.25">
      <c r="A74" s="1"/>
      <c r="B74" s="1"/>
      <c r="C74" s="1"/>
      <c r="D74" s="1"/>
      <c r="E74" s="1"/>
      <c r="F74" s="1" t="s">
        <v>75</v>
      </c>
      <c r="G74" s="1"/>
      <c r="H74" s="4">
        <v>1416.9</v>
      </c>
      <c r="I74" s="5"/>
      <c r="J74" s="4">
        <v>0</v>
      </c>
      <c r="K74" s="5"/>
      <c r="L74" s="4">
        <f t="shared" si="10"/>
        <v>1416.9</v>
      </c>
      <c r="M74" s="5"/>
      <c r="N74" s="6">
        <f t="shared" si="11"/>
        <v>1</v>
      </c>
    </row>
    <row r="75" spans="1:14" x14ac:dyDescent="0.25">
      <c r="A75" s="1"/>
      <c r="B75" s="1"/>
      <c r="C75" s="1"/>
      <c r="D75" s="1"/>
      <c r="E75" s="1"/>
      <c r="F75" s="1" t="s">
        <v>76</v>
      </c>
      <c r="G75" s="1"/>
      <c r="H75" s="4">
        <v>5448.8</v>
      </c>
      <c r="I75" s="5"/>
      <c r="J75" s="4">
        <v>6000</v>
      </c>
      <c r="K75" s="5"/>
      <c r="L75" s="4">
        <f t="shared" si="10"/>
        <v>-551.20000000000005</v>
      </c>
      <c r="M75" s="5"/>
      <c r="N75" s="6">
        <f t="shared" si="11"/>
        <v>0.90812999999999999</v>
      </c>
    </row>
    <row r="76" spans="1:14" ht="15.75" thickBot="1" x14ac:dyDescent="0.3">
      <c r="A76" s="1"/>
      <c r="B76" s="1"/>
      <c r="C76" s="1"/>
      <c r="D76" s="1"/>
      <c r="E76" s="1"/>
      <c r="F76" s="1" t="s">
        <v>77</v>
      </c>
      <c r="G76" s="1"/>
      <c r="H76" s="7">
        <v>0</v>
      </c>
      <c r="I76" s="5"/>
      <c r="J76" s="7">
        <v>0</v>
      </c>
      <c r="K76" s="5"/>
      <c r="L76" s="7">
        <f t="shared" si="10"/>
        <v>0</v>
      </c>
      <c r="M76" s="5"/>
      <c r="N76" s="8">
        <f t="shared" si="11"/>
        <v>0</v>
      </c>
    </row>
    <row r="77" spans="1:14" x14ac:dyDescent="0.25">
      <c r="A77" s="1"/>
      <c r="B77" s="1"/>
      <c r="C77" s="1"/>
      <c r="D77" s="1"/>
      <c r="E77" s="1" t="s">
        <v>78</v>
      </c>
      <c r="F77" s="1"/>
      <c r="G77" s="1"/>
      <c r="H77" s="4">
        <f>ROUND(SUM(H58:H59)+SUM(H64:H76),5)</f>
        <v>390150.88</v>
      </c>
      <c r="I77" s="5"/>
      <c r="J77" s="4">
        <f>ROUND(SUM(J58:J59)+SUM(J64:J76),5)</f>
        <v>394860</v>
      </c>
      <c r="K77" s="5"/>
      <c r="L77" s="4">
        <f t="shared" si="10"/>
        <v>-4709.12</v>
      </c>
      <c r="M77" s="5"/>
      <c r="N77" s="6">
        <f t="shared" si="11"/>
        <v>0.98807</v>
      </c>
    </row>
    <row r="78" spans="1:14" x14ac:dyDescent="0.25">
      <c r="A78" s="1"/>
      <c r="B78" s="1"/>
      <c r="C78" s="1"/>
      <c r="D78" s="1"/>
      <c r="E78" s="1" t="s">
        <v>79</v>
      </c>
      <c r="F78" s="1"/>
      <c r="G78" s="1"/>
      <c r="H78" s="4"/>
      <c r="I78" s="5"/>
      <c r="J78" s="4"/>
      <c r="K78" s="5"/>
      <c r="L78" s="4"/>
      <c r="M78" s="5"/>
      <c r="N78" s="6"/>
    </row>
    <row r="79" spans="1:14" x14ac:dyDescent="0.25">
      <c r="A79" s="1"/>
      <c r="B79" s="1"/>
      <c r="C79" s="1"/>
      <c r="D79" s="1"/>
      <c r="E79" s="1"/>
      <c r="F79" s="1" t="s">
        <v>80</v>
      </c>
      <c r="G79" s="1"/>
      <c r="H79" s="4">
        <v>51500</v>
      </c>
      <c r="I79" s="5"/>
      <c r="J79" s="4">
        <v>51500</v>
      </c>
      <c r="K79" s="5"/>
      <c r="L79" s="4">
        <f t="shared" ref="L79:L84" si="12">ROUND((H79-J79),5)</f>
        <v>0</v>
      </c>
      <c r="M79" s="5"/>
      <c r="N79" s="6">
        <f t="shared" ref="N79:N84" si="13">ROUND(IF(J79=0, IF(H79=0, 0, 1), H79/J79),5)</f>
        <v>1</v>
      </c>
    </row>
    <row r="80" spans="1:14" x14ac:dyDescent="0.25">
      <c r="A80" s="1"/>
      <c r="B80" s="1"/>
      <c r="C80" s="1"/>
      <c r="D80" s="1"/>
      <c r="E80" s="1"/>
      <c r="F80" s="1" t="s">
        <v>81</v>
      </c>
      <c r="G80" s="1"/>
      <c r="H80" s="4">
        <v>652.61</v>
      </c>
      <c r="I80" s="5"/>
      <c r="J80" s="4">
        <v>2500</v>
      </c>
      <c r="K80" s="5"/>
      <c r="L80" s="4">
        <f t="shared" si="12"/>
        <v>-1847.39</v>
      </c>
      <c r="M80" s="5"/>
      <c r="N80" s="6">
        <f t="shared" si="13"/>
        <v>0.26103999999999999</v>
      </c>
    </row>
    <row r="81" spans="1:14" x14ac:dyDescent="0.25">
      <c r="A81" s="1"/>
      <c r="B81" s="1"/>
      <c r="C81" s="1"/>
      <c r="D81" s="1"/>
      <c r="E81" s="1"/>
      <c r="F81" s="1" t="s">
        <v>82</v>
      </c>
      <c r="G81" s="1"/>
      <c r="H81" s="4">
        <v>0</v>
      </c>
      <c r="I81" s="5"/>
      <c r="J81" s="4">
        <v>500</v>
      </c>
      <c r="K81" s="5"/>
      <c r="L81" s="4">
        <f t="shared" si="12"/>
        <v>-500</v>
      </c>
      <c r="M81" s="5"/>
      <c r="N81" s="6">
        <f t="shared" si="13"/>
        <v>0</v>
      </c>
    </row>
    <row r="82" spans="1:14" x14ac:dyDescent="0.25">
      <c r="A82" s="1"/>
      <c r="B82" s="1"/>
      <c r="C82" s="1"/>
      <c r="D82" s="1"/>
      <c r="E82" s="1"/>
      <c r="F82" s="1" t="s">
        <v>83</v>
      </c>
      <c r="G82" s="1"/>
      <c r="H82" s="4">
        <v>18500</v>
      </c>
      <c r="I82" s="5"/>
      <c r="J82" s="4">
        <v>20000</v>
      </c>
      <c r="K82" s="5"/>
      <c r="L82" s="4">
        <f t="shared" si="12"/>
        <v>-1500</v>
      </c>
      <c r="M82" s="5"/>
      <c r="N82" s="6">
        <f t="shared" si="13"/>
        <v>0.92500000000000004</v>
      </c>
    </row>
    <row r="83" spans="1:14" ht="15.75" thickBot="1" x14ac:dyDescent="0.3">
      <c r="A83" s="1"/>
      <c r="B83" s="1"/>
      <c r="C83" s="1"/>
      <c r="D83" s="1"/>
      <c r="E83" s="1"/>
      <c r="F83" s="1" t="s">
        <v>84</v>
      </c>
      <c r="G83" s="1"/>
      <c r="H83" s="7">
        <v>0</v>
      </c>
      <c r="I83" s="5"/>
      <c r="J83" s="7">
        <v>0</v>
      </c>
      <c r="K83" s="5"/>
      <c r="L83" s="7">
        <f t="shared" si="12"/>
        <v>0</v>
      </c>
      <c r="M83" s="5"/>
      <c r="N83" s="8">
        <f t="shared" si="13"/>
        <v>0</v>
      </c>
    </row>
    <row r="84" spans="1:14" x14ac:dyDescent="0.25">
      <c r="A84" s="1"/>
      <c r="B84" s="1"/>
      <c r="C84" s="1"/>
      <c r="D84" s="1"/>
      <c r="E84" s="1" t="s">
        <v>85</v>
      </c>
      <c r="F84" s="1"/>
      <c r="G84" s="1"/>
      <c r="H84" s="4">
        <f>ROUND(SUM(H78:H83),5)</f>
        <v>70652.61</v>
      </c>
      <c r="I84" s="5"/>
      <c r="J84" s="4">
        <f>ROUND(SUM(J78:J83),5)</f>
        <v>74500</v>
      </c>
      <c r="K84" s="5"/>
      <c r="L84" s="4">
        <f t="shared" si="12"/>
        <v>-3847.39</v>
      </c>
      <c r="M84" s="5"/>
      <c r="N84" s="6">
        <f t="shared" si="13"/>
        <v>0.94835999999999998</v>
      </c>
    </row>
    <row r="85" spans="1:14" x14ac:dyDescent="0.25">
      <c r="A85" s="1"/>
      <c r="B85" s="1"/>
      <c r="C85" s="1"/>
      <c r="D85" s="1"/>
      <c r="E85" s="1" t="s">
        <v>86</v>
      </c>
      <c r="F85" s="1"/>
      <c r="G85" s="1"/>
      <c r="H85" s="4"/>
      <c r="I85" s="5"/>
      <c r="J85" s="4"/>
      <c r="K85" s="5"/>
      <c r="L85" s="4"/>
      <c r="M85" s="5"/>
      <c r="N85" s="6"/>
    </row>
    <row r="86" spans="1:14" x14ac:dyDescent="0.25">
      <c r="A86" s="1"/>
      <c r="B86" s="1"/>
      <c r="C86" s="1"/>
      <c r="D86" s="1"/>
      <c r="E86" s="1"/>
      <c r="F86" s="1" t="s">
        <v>87</v>
      </c>
      <c r="G86" s="1"/>
      <c r="H86" s="4">
        <v>31250</v>
      </c>
      <c r="I86" s="5"/>
      <c r="J86" s="4">
        <v>31250</v>
      </c>
      <c r="K86" s="5"/>
      <c r="L86" s="4">
        <f>ROUND((H86-J86),5)</f>
        <v>0</v>
      </c>
      <c r="M86" s="5"/>
      <c r="N86" s="6">
        <f>ROUND(IF(J86=0, IF(H86=0, 0, 1), H86/J86),5)</f>
        <v>1</v>
      </c>
    </row>
    <row r="87" spans="1:14" x14ac:dyDescent="0.25">
      <c r="A87" s="1"/>
      <c r="B87" s="1"/>
      <c r="C87" s="1"/>
      <c r="D87" s="1"/>
      <c r="E87" s="1"/>
      <c r="F87" s="1" t="s">
        <v>88</v>
      </c>
      <c r="G87" s="1"/>
      <c r="H87" s="4"/>
      <c r="I87" s="5"/>
      <c r="J87" s="4"/>
      <c r="K87" s="5"/>
      <c r="L87" s="4"/>
      <c r="M87" s="5"/>
      <c r="N87" s="6"/>
    </row>
    <row r="88" spans="1:14" x14ac:dyDescent="0.25">
      <c r="A88" s="1"/>
      <c r="B88" s="1"/>
      <c r="C88" s="1"/>
      <c r="D88" s="1"/>
      <c r="E88" s="1"/>
      <c r="F88" s="1"/>
      <c r="G88" s="1" t="s">
        <v>89</v>
      </c>
      <c r="H88" s="4">
        <v>336.45</v>
      </c>
      <c r="I88" s="5"/>
      <c r="J88" s="4"/>
      <c r="K88" s="5"/>
      <c r="L88" s="4"/>
      <c r="M88" s="5"/>
      <c r="N88" s="6"/>
    </row>
    <row r="89" spans="1:14" ht="15.75" thickBot="1" x14ac:dyDescent="0.3">
      <c r="A89" s="1"/>
      <c r="B89" s="1"/>
      <c r="C89" s="1"/>
      <c r="D89" s="1"/>
      <c r="E89" s="1"/>
      <c r="F89" s="1"/>
      <c r="G89" s="1" t="s">
        <v>90</v>
      </c>
      <c r="H89" s="7">
        <v>37297.019999999997</v>
      </c>
      <c r="I89" s="5"/>
      <c r="J89" s="7">
        <v>32000</v>
      </c>
      <c r="K89" s="5"/>
      <c r="L89" s="7">
        <f>ROUND((H89-J89),5)</f>
        <v>5297.02</v>
      </c>
      <c r="M89" s="5"/>
      <c r="N89" s="8">
        <f>ROUND(IF(J89=0, IF(H89=0, 0, 1), H89/J89),5)</f>
        <v>1.16553</v>
      </c>
    </row>
    <row r="90" spans="1:14" x14ac:dyDescent="0.25">
      <c r="A90" s="1"/>
      <c r="B90" s="1"/>
      <c r="C90" s="1"/>
      <c r="D90" s="1"/>
      <c r="E90" s="1"/>
      <c r="F90" s="1" t="s">
        <v>91</v>
      </c>
      <c r="G90" s="1"/>
      <c r="H90" s="4">
        <f>ROUND(SUM(H87:H89),5)</f>
        <v>37633.47</v>
      </c>
      <c r="I90" s="5"/>
      <c r="J90" s="4">
        <f>ROUND(SUM(J87:J89),5)</f>
        <v>32000</v>
      </c>
      <c r="K90" s="5"/>
      <c r="L90" s="4">
        <f>ROUND((H90-J90),5)</f>
        <v>5633.47</v>
      </c>
      <c r="M90" s="5"/>
      <c r="N90" s="6">
        <f>ROUND(IF(J90=0, IF(H90=0, 0, 1), H90/J90),5)</f>
        <v>1.17605</v>
      </c>
    </row>
    <row r="91" spans="1:14" x14ac:dyDescent="0.25">
      <c r="A91" s="1"/>
      <c r="B91" s="1"/>
      <c r="C91" s="1"/>
      <c r="D91" s="1"/>
      <c r="E91" s="1"/>
      <c r="F91" s="1" t="s">
        <v>92</v>
      </c>
      <c r="G91" s="1"/>
      <c r="H91" s="4">
        <v>1494.49</v>
      </c>
      <c r="I91" s="5"/>
      <c r="J91" s="4">
        <v>700</v>
      </c>
      <c r="K91" s="5"/>
      <c r="L91" s="4">
        <f>ROUND((H91-J91),5)</f>
        <v>794.49</v>
      </c>
      <c r="M91" s="5"/>
      <c r="N91" s="6">
        <f>ROUND(IF(J91=0, IF(H91=0, 0, 1), H91/J91),5)</f>
        <v>2.1349900000000002</v>
      </c>
    </row>
    <row r="92" spans="1:14" ht="15.75" thickBot="1" x14ac:dyDescent="0.3">
      <c r="A92" s="1"/>
      <c r="B92" s="1"/>
      <c r="C92" s="1"/>
      <c r="D92" s="1"/>
      <c r="E92" s="1"/>
      <c r="F92" s="1" t="s">
        <v>93</v>
      </c>
      <c r="G92" s="1"/>
      <c r="H92" s="7">
        <v>120.76</v>
      </c>
      <c r="I92" s="5"/>
      <c r="J92" s="7">
        <v>0</v>
      </c>
      <c r="K92" s="5"/>
      <c r="L92" s="7">
        <f>ROUND((H92-J92),5)</f>
        <v>120.76</v>
      </c>
      <c r="M92" s="5"/>
      <c r="N92" s="8">
        <f>ROUND(IF(J92=0, IF(H92=0, 0, 1), H92/J92),5)</f>
        <v>1</v>
      </c>
    </row>
    <row r="93" spans="1:14" x14ac:dyDescent="0.25">
      <c r="A93" s="1"/>
      <c r="B93" s="1"/>
      <c r="C93" s="1"/>
      <c r="D93" s="1"/>
      <c r="E93" s="1" t="s">
        <v>94</v>
      </c>
      <c r="F93" s="1"/>
      <c r="G93" s="1"/>
      <c r="H93" s="4">
        <f>ROUND(SUM(H85:H86)+SUM(H90:H92),5)</f>
        <v>70498.720000000001</v>
      </c>
      <c r="I93" s="5"/>
      <c r="J93" s="4">
        <f>ROUND(SUM(J85:J86)+SUM(J90:J92),5)</f>
        <v>63950</v>
      </c>
      <c r="K93" s="5"/>
      <c r="L93" s="4">
        <f>ROUND((H93-J93),5)</f>
        <v>6548.72</v>
      </c>
      <c r="M93" s="5"/>
      <c r="N93" s="6">
        <f>ROUND(IF(J93=0, IF(H93=0, 0, 1), H93/J93),5)</f>
        <v>1.1024</v>
      </c>
    </row>
    <row r="94" spans="1:14" x14ac:dyDescent="0.25">
      <c r="A94" s="1"/>
      <c r="B94" s="1"/>
      <c r="C94" s="1"/>
      <c r="D94" s="1"/>
      <c r="E94" s="1" t="s">
        <v>95</v>
      </c>
      <c r="F94" s="1"/>
      <c r="G94" s="1"/>
      <c r="H94" s="4"/>
      <c r="I94" s="5"/>
      <c r="J94" s="4"/>
      <c r="K94" s="5"/>
      <c r="L94" s="4"/>
      <c r="M94" s="5"/>
      <c r="N94" s="6"/>
    </row>
    <row r="95" spans="1:14" x14ac:dyDescent="0.25">
      <c r="A95" s="1"/>
      <c r="B95" s="1"/>
      <c r="C95" s="1"/>
      <c r="D95" s="1"/>
      <c r="E95" s="1"/>
      <c r="F95" s="1" t="s">
        <v>96</v>
      </c>
      <c r="G95" s="1"/>
      <c r="H95" s="4">
        <v>16975.490000000002</v>
      </c>
      <c r="I95" s="5"/>
      <c r="J95" s="4">
        <v>20000</v>
      </c>
      <c r="K95" s="5"/>
      <c r="L95" s="4">
        <f>ROUND((H95-J95),5)</f>
        <v>-3024.51</v>
      </c>
      <c r="M95" s="5"/>
      <c r="N95" s="6">
        <f>ROUND(IF(J95=0, IF(H95=0, 0, 1), H95/J95),5)</f>
        <v>0.84877000000000002</v>
      </c>
    </row>
    <row r="96" spans="1:14" x14ac:dyDescent="0.25">
      <c r="A96" s="1"/>
      <c r="B96" s="1"/>
      <c r="C96" s="1"/>
      <c r="D96" s="1"/>
      <c r="E96" s="1"/>
      <c r="F96" s="1" t="s">
        <v>97</v>
      </c>
      <c r="G96" s="1"/>
      <c r="H96" s="4">
        <v>62.59</v>
      </c>
      <c r="I96" s="5"/>
      <c r="J96" s="4">
        <v>0</v>
      </c>
      <c r="K96" s="5"/>
      <c r="L96" s="4">
        <f>ROUND((H96-J96),5)</f>
        <v>62.59</v>
      </c>
      <c r="M96" s="5"/>
      <c r="N96" s="6">
        <f>ROUND(IF(J96=0, IF(H96=0, 0, 1), H96/J96),5)</f>
        <v>1</v>
      </c>
    </row>
    <row r="97" spans="1:15" ht="15.75" thickBot="1" x14ac:dyDescent="0.3">
      <c r="A97" s="1"/>
      <c r="B97" s="1"/>
      <c r="C97" s="1"/>
      <c r="D97" s="1"/>
      <c r="E97" s="1"/>
      <c r="F97" s="1" t="s">
        <v>98</v>
      </c>
      <c r="G97" s="1"/>
      <c r="H97" s="7">
        <v>4885.84</v>
      </c>
      <c r="I97" s="5"/>
      <c r="J97" s="7">
        <v>0</v>
      </c>
      <c r="K97" s="5"/>
      <c r="L97" s="7">
        <f>ROUND((H97-J97),5)</f>
        <v>4885.84</v>
      </c>
      <c r="M97" s="5"/>
      <c r="N97" s="8">
        <f>ROUND(IF(J97=0, IF(H97=0, 0, 1), H97/J97),5)</f>
        <v>1</v>
      </c>
    </row>
    <row r="98" spans="1:15" x14ac:dyDescent="0.25">
      <c r="A98" s="1"/>
      <c r="B98" s="1"/>
      <c r="C98" s="1"/>
      <c r="D98" s="1"/>
      <c r="E98" s="1" t="s">
        <v>99</v>
      </c>
      <c r="F98" s="1"/>
      <c r="G98" s="1"/>
      <c r="H98" s="4">
        <f>ROUND(SUM(H94:H97),5)</f>
        <v>21923.919999999998</v>
      </c>
      <c r="I98" s="5"/>
      <c r="J98" s="4">
        <f>ROUND(SUM(J94:J97),5)</f>
        <v>20000</v>
      </c>
      <c r="K98" s="5"/>
      <c r="L98" s="4">
        <f>ROUND((H98-J98),5)</f>
        <v>1923.92</v>
      </c>
      <c r="M98" s="5"/>
      <c r="N98" s="6">
        <f>ROUND(IF(J98=0, IF(H98=0, 0, 1), H98/J98),5)</f>
        <v>1.0962000000000001</v>
      </c>
    </row>
    <row r="99" spans="1:15" x14ac:dyDescent="0.25">
      <c r="A99" s="1"/>
      <c r="B99" s="1"/>
      <c r="C99" s="1"/>
      <c r="D99" s="1"/>
      <c r="E99" s="1" t="s">
        <v>100</v>
      </c>
      <c r="F99" s="1"/>
      <c r="G99" s="1"/>
      <c r="H99" s="4"/>
      <c r="I99" s="5"/>
      <c r="J99" s="4"/>
      <c r="K99" s="5"/>
      <c r="L99" s="4"/>
      <c r="M99" s="5"/>
      <c r="N99" s="6"/>
    </row>
    <row r="100" spans="1:15" x14ac:dyDescent="0.25">
      <c r="A100" s="1"/>
      <c r="B100" s="1"/>
      <c r="C100" s="1"/>
      <c r="D100" s="1"/>
      <c r="E100" s="1"/>
      <c r="F100" s="1" t="s">
        <v>101</v>
      </c>
      <c r="G100" s="1"/>
      <c r="H100" s="4">
        <v>49557.39</v>
      </c>
      <c r="I100" s="5"/>
      <c r="J100" s="4">
        <v>44000</v>
      </c>
      <c r="K100" s="5"/>
      <c r="L100" s="4">
        <f t="shared" ref="L100:L108" si="14">ROUND((H100-J100),5)</f>
        <v>5557.39</v>
      </c>
      <c r="M100" s="5"/>
      <c r="N100" s="6">
        <f t="shared" ref="N100:N108" si="15">ROUND(IF(J100=0, IF(H100=0, 0, 1), H100/J100),5)</f>
        <v>1.1263000000000001</v>
      </c>
    </row>
    <row r="101" spans="1:15" x14ac:dyDescent="0.25">
      <c r="A101" s="1"/>
      <c r="B101" s="1"/>
      <c r="C101" s="1"/>
      <c r="D101" s="1"/>
      <c r="E101" s="1"/>
      <c r="F101" s="1" t="s">
        <v>102</v>
      </c>
      <c r="G101" s="1"/>
      <c r="H101" s="4">
        <v>87858.02</v>
      </c>
      <c r="I101" s="5"/>
      <c r="J101" s="4">
        <v>75000</v>
      </c>
      <c r="K101" s="5"/>
      <c r="L101" s="4">
        <f t="shared" si="14"/>
        <v>12858.02</v>
      </c>
      <c r="M101" s="5"/>
      <c r="N101" s="6">
        <f t="shared" si="15"/>
        <v>1.17144</v>
      </c>
    </row>
    <row r="102" spans="1:15" x14ac:dyDescent="0.25">
      <c r="A102" s="1"/>
      <c r="B102" s="1"/>
      <c r="C102" s="1"/>
      <c r="D102" s="1"/>
      <c r="E102" s="1"/>
      <c r="F102" s="1" t="s">
        <v>103</v>
      </c>
      <c r="G102" s="1"/>
      <c r="H102" s="4">
        <v>7504.36</v>
      </c>
      <c r="I102" s="5"/>
      <c r="J102" s="4">
        <v>9000</v>
      </c>
      <c r="K102" s="5"/>
      <c r="L102" s="4">
        <f t="shared" si="14"/>
        <v>-1495.64</v>
      </c>
      <c r="M102" s="5"/>
      <c r="N102" s="6">
        <f t="shared" si="15"/>
        <v>0.83382000000000001</v>
      </c>
    </row>
    <row r="103" spans="1:15" x14ac:dyDescent="0.25">
      <c r="A103" s="1"/>
      <c r="B103" s="1"/>
      <c r="C103" s="1"/>
      <c r="D103" s="1"/>
      <c r="E103" s="1"/>
      <c r="F103" s="1" t="s">
        <v>104</v>
      </c>
      <c r="G103" s="1"/>
      <c r="H103" s="4">
        <v>20400</v>
      </c>
      <c r="I103" s="5"/>
      <c r="J103" s="4">
        <v>18600</v>
      </c>
      <c r="K103" s="5"/>
      <c r="L103" s="4">
        <f t="shared" si="14"/>
        <v>1800</v>
      </c>
      <c r="M103" s="5"/>
      <c r="N103" s="6">
        <f t="shared" si="15"/>
        <v>1.09677</v>
      </c>
    </row>
    <row r="104" spans="1:15" x14ac:dyDescent="0.25">
      <c r="A104" s="1"/>
      <c r="B104" s="1"/>
      <c r="C104" s="1"/>
      <c r="D104" s="1"/>
      <c r="E104" s="1"/>
      <c r="F104" s="1" t="s">
        <v>105</v>
      </c>
      <c r="G104" s="1"/>
      <c r="H104" s="4">
        <v>2594.9899999999998</v>
      </c>
      <c r="I104" s="5"/>
      <c r="J104" s="4">
        <v>2200</v>
      </c>
      <c r="K104" s="5"/>
      <c r="L104" s="4">
        <f t="shared" si="14"/>
        <v>394.99</v>
      </c>
      <c r="M104" s="5"/>
      <c r="N104" s="6">
        <f t="shared" si="15"/>
        <v>1.17954</v>
      </c>
    </row>
    <row r="105" spans="1:15" x14ac:dyDescent="0.25">
      <c r="A105" s="1"/>
      <c r="B105" s="1"/>
      <c r="C105" s="1"/>
      <c r="D105" s="1"/>
      <c r="E105" s="1"/>
      <c r="F105" s="1" t="s">
        <v>106</v>
      </c>
      <c r="G105" s="1"/>
      <c r="H105" s="4">
        <v>3868</v>
      </c>
      <c r="I105" s="5"/>
      <c r="J105" s="4">
        <v>2800</v>
      </c>
      <c r="K105" s="5"/>
      <c r="L105" s="4">
        <f t="shared" si="14"/>
        <v>1068</v>
      </c>
      <c r="M105" s="5"/>
      <c r="N105" s="6">
        <f t="shared" si="15"/>
        <v>1.3814299999999999</v>
      </c>
    </row>
    <row r="106" spans="1:15" ht="15.75" thickBot="1" x14ac:dyDescent="0.3">
      <c r="A106" s="1"/>
      <c r="B106" s="1"/>
      <c r="C106" s="1"/>
      <c r="D106" s="1"/>
      <c r="E106" s="1"/>
      <c r="F106" s="1" t="s">
        <v>107</v>
      </c>
      <c r="G106" s="1"/>
      <c r="H106" s="7">
        <v>0</v>
      </c>
      <c r="I106" s="5"/>
      <c r="J106" s="7">
        <v>0</v>
      </c>
      <c r="K106" s="5"/>
      <c r="L106" s="7">
        <f t="shared" si="14"/>
        <v>0</v>
      </c>
      <c r="M106" s="5"/>
      <c r="N106" s="8">
        <f t="shared" si="15"/>
        <v>0</v>
      </c>
    </row>
    <row r="107" spans="1:15" x14ac:dyDescent="0.25">
      <c r="A107" s="1"/>
      <c r="B107" s="1"/>
      <c r="C107" s="1"/>
      <c r="D107" s="1"/>
      <c r="E107" s="1" t="s">
        <v>108</v>
      </c>
      <c r="F107" s="1"/>
      <c r="G107" s="1"/>
      <c r="H107" s="4">
        <f>ROUND(SUM(H99:H106),5)</f>
        <v>171782.76</v>
      </c>
      <c r="I107" s="5"/>
      <c r="J107" s="4">
        <f>ROUND(SUM(J99:J106),5)</f>
        <v>151600</v>
      </c>
      <c r="K107" s="5"/>
      <c r="L107" s="4">
        <f t="shared" si="14"/>
        <v>20182.759999999998</v>
      </c>
      <c r="M107" s="5"/>
      <c r="N107" s="6">
        <f t="shared" si="15"/>
        <v>1.13313</v>
      </c>
    </row>
    <row r="108" spans="1:15" x14ac:dyDescent="0.25">
      <c r="A108" s="1"/>
      <c r="B108" s="1"/>
      <c r="C108" s="1"/>
      <c r="D108" s="1"/>
      <c r="E108" s="1" t="s">
        <v>109</v>
      </c>
      <c r="F108" s="1"/>
      <c r="G108" s="1"/>
      <c r="H108" s="4">
        <v>0</v>
      </c>
      <c r="I108" s="5"/>
      <c r="J108" s="4">
        <v>0</v>
      </c>
      <c r="K108" s="5"/>
      <c r="L108" s="4">
        <f t="shared" si="14"/>
        <v>0</v>
      </c>
      <c r="M108" s="5"/>
      <c r="N108" s="6">
        <f t="shared" si="15"/>
        <v>0</v>
      </c>
    </row>
    <row r="109" spans="1:15" x14ac:dyDescent="0.25">
      <c r="A109" s="1"/>
      <c r="B109" s="1"/>
      <c r="C109" s="1"/>
      <c r="D109" s="1"/>
      <c r="E109" s="1" t="s">
        <v>110</v>
      </c>
      <c r="F109" s="1"/>
      <c r="G109" s="1"/>
      <c r="H109" s="4"/>
      <c r="I109" s="5"/>
      <c r="J109" s="4"/>
      <c r="K109" s="5"/>
      <c r="L109" s="4"/>
      <c r="M109" s="5"/>
      <c r="N109" s="6"/>
    </row>
    <row r="110" spans="1:15" x14ac:dyDescent="0.25">
      <c r="A110" s="1"/>
      <c r="B110" s="1"/>
      <c r="C110" s="1"/>
      <c r="D110" s="1"/>
      <c r="E110" s="1"/>
      <c r="F110" s="1" t="s">
        <v>111</v>
      </c>
      <c r="G110" s="1"/>
      <c r="H110" s="4">
        <v>89000</v>
      </c>
      <c r="I110" s="5"/>
      <c r="J110" s="4">
        <v>68600</v>
      </c>
      <c r="K110" s="5"/>
      <c r="L110" s="4">
        <f t="shared" ref="L110:L131" si="16">ROUND((H110-J110),5)</f>
        <v>20400</v>
      </c>
      <c r="M110" s="5"/>
      <c r="N110" s="6">
        <f t="shared" ref="N110:N131" si="17">ROUND(IF(J110=0, IF(H110=0, 0, 1), H110/J110),5)</f>
        <v>1.29738</v>
      </c>
      <c r="O110" t="s">
        <v>180</v>
      </c>
    </row>
    <row r="111" spans="1:15" x14ac:dyDescent="0.25">
      <c r="A111" s="1"/>
      <c r="B111" s="1"/>
      <c r="C111" s="1"/>
      <c r="D111" s="1"/>
      <c r="E111" s="1"/>
      <c r="F111" s="1" t="s">
        <v>112</v>
      </c>
      <c r="G111" s="1"/>
      <c r="H111" s="4">
        <v>49392.76</v>
      </c>
      <c r="I111" s="5"/>
      <c r="J111" s="4">
        <v>48000</v>
      </c>
      <c r="K111" s="5"/>
      <c r="L111" s="4">
        <f t="shared" si="16"/>
        <v>1392.76</v>
      </c>
      <c r="M111" s="5"/>
      <c r="N111" s="6">
        <f t="shared" si="17"/>
        <v>1.02902</v>
      </c>
    </row>
    <row r="112" spans="1:15" x14ac:dyDescent="0.25">
      <c r="A112" s="1"/>
      <c r="B112" s="1"/>
      <c r="C112" s="1"/>
      <c r="D112" s="1"/>
      <c r="E112" s="1"/>
      <c r="F112" s="1" t="s">
        <v>113</v>
      </c>
      <c r="G112" s="1"/>
      <c r="H112" s="4">
        <v>418</v>
      </c>
      <c r="I112" s="5"/>
      <c r="J112" s="4">
        <v>1000</v>
      </c>
      <c r="K112" s="5"/>
      <c r="L112" s="4">
        <f t="shared" si="16"/>
        <v>-582</v>
      </c>
      <c r="M112" s="5"/>
      <c r="N112" s="6">
        <f t="shared" si="17"/>
        <v>0.41799999999999998</v>
      </c>
    </row>
    <row r="113" spans="1:14" x14ac:dyDescent="0.25">
      <c r="A113" s="1"/>
      <c r="B113" s="1"/>
      <c r="C113" s="1"/>
      <c r="D113" s="1"/>
      <c r="E113" s="1"/>
      <c r="F113" s="1" t="s">
        <v>114</v>
      </c>
      <c r="G113" s="1"/>
      <c r="H113" s="4">
        <v>8500.5499999999993</v>
      </c>
      <c r="I113" s="5"/>
      <c r="J113" s="4">
        <v>8500</v>
      </c>
      <c r="K113" s="5"/>
      <c r="L113" s="4">
        <f t="shared" si="16"/>
        <v>0.55000000000000004</v>
      </c>
      <c r="M113" s="5"/>
      <c r="N113" s="6">
        <f t="shared" si="17"/>
        <v>1.0000599999999999</v>
      </c>
    </row>
    <row r="114" spans="1:14" x14ac:dyDescent="0.25">
      <c r="A114" s="1"/>
      <c r="B114" s="1"/>
      <c r="C114" s="1"/>
      <c r="D114" s="1"/>
      <c r="E114" s="1"/>
      <c r="F114" s="1" t="s">
        <v>115</v>
      </c>
      <c r="G114" s="1"/>
      <c r="H114" s="4">
        <v>234</v>
      </c>
      <c r="I114" s="5"/>
      <c r="J114" s="4">
        <v>250</v>
      </c>
      <c r="K114" s="5"/>
      <c r="L114" s="4">
        <f t="shared" si="16"/>
        <v>-16</v>
      </c>
      <c r="M114" s="5"/>
      <c r="N114" s="6">
        <f t="shared" si="17"/>
        <v>0.93600000000000005</v>
      </c>
    </row>
    <row r="115" spans="1:14" x14ac:dyDescent="0.25">
      <c r="A115" s="1"/>
      <c r="B115" s="1"/>
      <c r="C115" s="1"/>
      <c r="D115" s="1"/>
      <c r="E115" s="1"/>
      <c r="F115" s="1" t="s">
        <v>116</v>
      </c>
      <c r="G115" s="1"/>
      <c r="H115" s="4">
        <v>480</v>
      </c>
      <c r="I115" s="5"/>
      <c r="J115" s="4">
        <v>300</v>
      </c>
      <c r="K115" s="5"/>
      <c r="L115" s="4">
        <f t="shared" si="16"/>
        <v>180</v>
      </c>
      <c r="M115" s="5"/>
      <c r="N115" s="6">
        <f t="shared" si="17"/>
        <v>1.6</v>
      </c>
    </row>
    <row r="116" spans="1:14" x14ac:dyDescent="0.25">
      <c r="A116" s="1"/>
      <c r="B116" s="1"/>
      <c r="C116" s="1"/>
      <c r="D116" s="1"/>
      <c r="E116" s="1"/>
      <c r="F116" s="1" t="s">
        <v>117</v>
      </c>
      <c r="G116" s="1"/>
      <c r="H116" s="4">
        <v>0</v>
      </c>
      <c r="I116" s="5"/>
      <c r="J116" s="4">
        <v>500</v>
      </c>
      <c r="K116" s="5"/>
      <c r="L116" s="4">
        <f t="shared" si="16"/>
        <v>-500</v>
      </c>
      <c r="M116" s="5"/>
      <c r="N116" s="6">
        <f t="shared" si="17"/>
        <v>0</v>
      </c>
    </row>
    <row r="117" spans="1:14" x14ac:dyDescent="0.25">
      <c r="A117" s="1"/>
      <c r="B117" s="1"/>
      <c r="C117" s="1"/>
      <c r="D117" s="1"/>
      <c r="E117" s="1"/>
      <c r="F117" s="1" t="s">
        <v>118</v>
      </c>
      <c r="G117" s="1"/>
      <c r="H117" s="4">
        <v>117.18</v>
      </c>
      <c r="I117" s="5"/>
      <c r="J117" s="4">
        <v>500</v>
      </c>
      <c r="K117" s="5"/>
      <c r="L117" s="4">
        <f t="shared" si="16"/>
        <v>-382.82</v>
      </c>
      <c r="M117" s="5"/>
      <c r="N117" s="6">
        <f t="shared" si="17"/>
        <v>0.23436000000000001</v>
      </c>
    </row>
    <row r="118" spans="1:14" x14ac:dyDescent="0.25">
      <c r="A118" s="1"/>
      <c r="B118" s="1"/>
      <c r="C118" s="1"/>
      <c r="D118" s="1"/>
      <c r="E118" s="1"/>
      <c r="F118" s="1" t="s">
        <v>119</v>
      </c>
      <c r="G118" s="1"/>
      <c r="H118" s="4">
        <v>738.82</v>
      </c>
      <c r="I118" s="5"/>
      <c r="J118" s="4">
        <v>1400</v>
      </c>
      <c r="K118" s="5"/>
      <c r="L118" s="4">
        <f t="shared" si="16"/>
        <v>-661.18</v>
      </c>
      <c r="M118" s="5"/>
      <c r="N118" s="6">
        <f t="shared" si="17"/>
        <v>0.52773000000000003</v>
      </c>
    </row>
    <row r="119" spans="1:14" x14ac:dyDescent="0.25">
      <c r="A119" s="1"/>
      <c r="B119" s="1"/>
      <c r="C119" s="1"/>
      <c r="D119" s="1"/>
      <c r="E119" s="1"/>
      <c r="F119" s="1" t="s">
        <v>120</v>
      </c>
      <c r="G119" s="1"/>
      <c r="H119" s="4">
        <v>1711.85</v>
      </c>
      <c r="I119" s="5"/>
      <c r="J119" s="4">
        <v>1000</v>
      </c>
      <c r="K119" s="5"/>
      <c r="L119" s="4">
        <f t="shared" si="16"/>
        <v>711.85</v>
      </c>
      <c r="M119" s="5"/>
      <c r="N119" s="6">
        <f t="shared" si="17"/>
        <v>1.7118500000000001</v>
      </c>
    </row>
    <row r="120" spans="1:14" x14ac:dyDescent="0.25">
      <c r="A120" s="1"/>
      <c r="B120" s="1"/>
      <c r="C120" s="1"/>
      <c r="D120" s="1"/>
      <c r="E120" s="1"/>
      <c r="F120" s="1" t="s">
        <v>121</v>
      </c>
      <c r="G120" s="1"/>
      <c r="H120" s="4">
        <v>421.2</v>
      </c>
      <c r="I120" s="5"/>
      <c r="J120" s="4">
        <v>800</v>
      </c>
      <c r="K120" s="5"/>
      <c r="L120" s="4">
        <f t="shared" si="16"/>
        <v>-378.8</v>
      </c>
      <c r="M120" s="5"/>
      <c r="N120" s="6">
        <f t="shared" si="17"/>
        <v>0.52649999999999997</v>
      </c>
    </row>
    <row r="121" spans="1:14" x14ac:dyDescent="0.25">
      <c r="A121" s="1"/>
      <c r="B121" s="1"/>
      <c r="C121" s="1"/>
      <c r="D121" s="1"/>
      <c r="E121" s="1"/>
      <c r="F121" s="1" t="s">
        <v>122</v>
      </c>
      <c r="G121" s="1"/>
      <c r="H121" s="4">
        <v>15755.19</v>
      </c>
      <c r="I121" s="5"/>
      <c r="J121" s="4">
        <v>0</v>
      </c>
      <c r="K121" s="5"/>
      <c r="L121" s="4">
        <f t="shared" si="16"/>
        <v>15755.19</v>
      </c>
      <c r="M121" s="5"/>
      <c r="N121" s="6">
        <f t="shared" si="17"/>
        <v>1</v>
      </c>
    </row>
    <row r="122" spans="1:14" x14ac:dyDescent="0.25">
      <c r="A122" s="1"/>
      <c r="B122" s="1"/>
      <c r="C122" s="1"/>
      <c r="D122" s="1"/>
      <c r="E122" s="1"/>
      <c r="F122" s="1" t="s">
        <v>123</v>
      </c>
      <c r="G122" s="1"/>
      <c r="H122" s="4">
        <v>675</v>
      </c>
      <c r="I122" s="5"/>
      <c r="J122" s="4">
        <v>1350</v>
      </c>
      <c r="K122" s="5"/>
      <c r="L122" s="4">
        <f t="shared" si="16"/>
        <v>-675</v>
      </c>
      <c r="M122" s="5"/>
      <c r="N122" s="6">
        <f t="shared" si="17"/>
        <v>0.5</v>
      </c>
    </row>
    <row r="123" spans="1:14" x14ac:dyDescent="0.25">
      <c r="A123" s="1"/>
      <c r="B123" s="1"/>
      <c r="C123" s="1"/>
      <c r="D123" s="1"/>
      <c r="E123" s="1"/>
      <c r="F123" s="1" t="s">
        <v>124</v>
      </c>
      <c r="G123" s="1"/>
      <c r="H123" s="4">
        <v>-25.61</v>
      </c>
      <c r="I123" s="5"/>
      <c r="J123" s="4">
        <v>500</v>
      </c>
      <c r="K123" s="5"/>
      <c r="L123" s="4">
        <f t="shared" si="16"/>
        <v>-525.61</v>
      </c>
      <c r="M123" s="5"/>
      <c r="N123" s="6">
        <f t="shared" si="17"/>
        <v>-5.1220000000000002E-2</v>
      </c>
    </row>
    <row r="124" spans="1:14" x14ac:dyDescent="0.25">
      <c r="A124" s="1"/>
      <c r="B124" s="1"/>
      <c r="C124" s="1"/>
      <c r="D124" s="1"/>
      <c r="E124" s="1"/>
      <c r="F124" s="1" t="s">
        <v>125</v>
      </c>
      <c r="G124" s="1"/>
      <c r="H124" s="4">
        <v>2108.88</v>
      </c>
      <c r="I124" s="5"/>
      <c r="J124" s="4">
        <v>2500</v>
      </c>
      <c r="K124" s="5"/>
      <c r="L124" s="4">
        <f t="shared" si="16"/>
        <v>-391.12</v>
      </c>
      <c r="M124" s="5"/>
      <c r="N124" s="6">
        <f t="shared" si="17"/>
        <v>0.84355000000000002</v>
      </c>
    </row>
    <row r="125" spans="1:14" x14ac:dyDescent="0.25">
      <c r="A125" s="1"/>
      <c r="B125" s="1"/>
      <c r="C125" s="1"/>
      <c r="D125" s="1"/>
      <c r="E125" s="1"/>
      <c r="F125" s="1" t="s">
        <v>126</v>
      </c>
      <c r="G125" s="1"/>
      <c r="H125" s="4">
        <v>149.06</v>
      </c>
      <c r="I125" s="5"/>
      <c r="J125" s="4">
        <v>0</v>
      </c>
      <c r="K125" s="5"/>
      <c r="L125" s="4">
        <f t="shared" si="16"/>
        <v>149.06</v>
      </c>
      <c r="M125" s="5"/>
      <c r="N125" s="6">
        <f t="shared" si="17"/>
        <v>1</v>
      </c>
    </row>
    <row r="126" spans="1:14" x14ac:dyDescent="0.25">
      <c r="A126" s="1"/>
      <c r="B126" s="1"/>
      <c r="C126" s="1"/>
      <c r="D126" s="1"/>
      <c r="E126" s="1"/>
      <c r="F126" s="1" t="s">
        <v>127</v>
      </c>
      <c r="G126" s="1"/>
      <c r="H126" s="4">
        <v>1140.78</v>
      </c>
      <c r="I126" s="5"/>
      <c r="J126" s="4">
        <v>1000</v>
      </c>
      <c r="K126" s="5"/>
      <c r="L126" s="4">
        <f t="shared" si="16"/>
        <v>140.78</v>
      </c>
      <c r="M126" s="5"/>
      <c r="N126" s="6">
        <f t="shared" si="17"/>
        <v>1.1407799999999999</v>
      </c>
    </row>
    <row r="127" spans="1:14" x14ac:dyDescent="0.25">
      <c r="A127" s="1"/>
      <c r="B127" s="1"/>
      <c r="C127" s="1"/>
      <c r="D127" s="1"/>
      <c r="E127" s="1"/>
      <c r="F127" s="1" t="s">
        <v>128</v>
      </c>
      <c r="G127" s="1"/>
      <c r="H127" s="4">
        <v>49.05</v>
      </c>
      <c r="I127" s="5"/>
      <c r="J127" s="4">
        <v>200</v>
      </c>
      <c r="K127" s="5"/>
      <c r="L127" s="4">
        <f t="shared" si="16"/>
        <v>-150.94999999999999</v>
      </c>
      <c r="M127" s="5"/>
      <c r="N127" s="6">
        <f t="shared" si="17"/>
        <v>0.24525</v>
      </c>
    </row>
    <row r="128" spans="1:14" x14ac:dyDescent="0.25">
      <c r="A128" s="1"/>
      <c r="B128" s="1"/>
      <c r="C128" s="1"/>
      <c r="D128" s="1"/>
      <c r="E128" s="1"/>
      <c r="F128" s="1" t="s">
        <v>129</v>
      </c>
      <c r="G128" s="1"/>
      <c r="H128" s="4">
        <v>120</v>
      </c>
      <c r="I128" s="5"/>
      <c r="J128" s="4">
        <v>4000</v>
      </c>
      <c r="K128" s="5"/>
      <c r="L128" s="4">
        <f t="shared" si="16"/>
        <v>-3880</v>
      </c>
      <c r="M128" s="5"/>
      <c r="N128" s="6">
        <f t="shared" si="17"/>
        <v>0.03</v>
      </c>
    </row>
    <row r="129" spans="1:14" x14ac:dyDescent="0.25">
      <c r="A129" s="1"/>
      <c r="B129" s="1"/>
      <c r="C129" s="1"/>
      <c r="D129" s="1"/>
      <c r="E129" s="1"/>
      <c r="F129" s="1" t="s">
        <v>130</v>
      </c>
      <c r="G129" s="1"/>
      <c r="H129" s="4">
        <v>5832.47</v>
      </c>
      <c r="I129" s="5"/>
      <c r="J129" s="4">
        <v>7000</v>
      </c>
      <c r="K129" s="5"/>
      <c r="L129" s="4">
        <f t="shared" si="16"/>
        <v>-1167.53</v>
      </c>
      <c r="M129" s="5"/>
      <c r="N129" s="6">
        <f t="shared" si="17"/>
        <v>0.83321000000000001</v>
      </c>
    </row>
    <row r="130" spans="1:14" ht="15.75" thickBot="1" x14ac:dyDescent="0.3">
      <c r="A130" s="1"/>
      <c r="B130" s="1"/>
      <c r="C130" s="1"/>
      <c r="D130" s="1"/>
      <c r="E130" s="1"/>
      <c r="F130" s="1" t="s">
        <v>131</v>
      </c>
      <c r="G130" s="1"/>
      <c r="H130" s="7">
        <v>0</v>
      </c>
      <c r="I130" s="5"/>
      <c r="J130" s="7">
        <v>0</v>
      </c>
      <c r="K130" s="5"/>
      <c r="L130" s="7">
        <f t="shared" si="16"/>
        <v>0</v>
      </c>
      <c r="M130" s="5"/>
      <c r="N130" s="8">
        <f t="shared" si="17"/>
        <v>0</v>
      </c>
    </row>
    <row r="131" spans="1:14" x14ac:dyDescent="0.25">
      <c r="A131" s="1"/>
      <c r="B131" s="1"/>
      <c r="C131" s="1"/>
      <c r="D131" s="1"/>
      <c r="E131" s="1" t="s">
        <v>132</v>
      </c>
      <c r="F131" s="1"/>
      <c r="G131" s="1"/>
      <c r="H131" s="4">
        <f>ROUND(SUM(H109:H130),5)</f>
        <v>176819.18</v>
      </c>
      <c r="I131" s="5"/>
      <c r="J131" s="4">
        <f>ROUND(SUM(J109:J130),5)</f>
        <v>147400</v>
      </c>
      <c r="K131" s="5"/>
      <c r="L131" s="4">
        <f t="shared" si="16"/>
        <v>29419.18</v>
      </c>
      <c r="M131" s="5"/>
      <c r="N131" s="6">
        <f t="shared" si="17"/>
        <v>1.1995899999999999</v>
      </c>
    </row>
    <row r="132" spans="1:14" x14ac:dyDescent="0.25">
      <c r="A132" s="1"/>
      <c r="B132" s="1"/>
      <c r="C132" s="1"/>
      <c r="D132" s="1"/>
      <c r="E132" s="1" t="s">
        <v>133</v>
      </c>
      <c r="F132" s="1"/>
      <c r="G132" s="1"/>
      <c r="H132" s="4"/>
      <c r="I132" s="5"/>
      <c r="J132" s="4"/>
      <c r="K132" s="5"/>
      <c r="L132" s="4"/>
      <c r="M132" s="5"/>
      <c r="N132" s="6"/>
    </row>
    <row r="133" spans="1:14" x14ac:dyDescent="0.25">
      <c r="A133" s="1"/>
      <c r="B133" s="1"/>
      <c r="C133" s="1"/>
      <c r="D133" s="1"/>
      <c r="E133" s="1"/>
      <c r="F133" s="1" t="s">
        <v>134</v>
      </c>
      <c r="G133" s="1"/>
      <c r="H133" s="4">
        <v>3356.75</v>
      </c>
      <c r="I133" s="5"/>
      <c r="J133" s="4">
        <v>2250</v>
      </c>
      <c r="K133" s="5"/>
      <c r="L133" s="4">
        <f t="shared" ref="L133:L140" si="18">ROUND((H133-J133),5)</f>
        <v>1106.75</v>
      </c>
      <c r="M133" s="5"/>
      <c r="N133" s="6">
        <f t="shared" ref="N133:N140" si="19">ROUND(IF(J133=0, IF(H133=0, 0, 1), H133/J133),5)</f>
        <v>1.4918899999999999</v>
      </c>
    </row>
    <row r="134" spans="1:14" x14ac:dyDescent="0.25">
      <c r="A134" s="1"/>
      <c r="B134" s="1"/>
      <c r="C134" s="1"/>
      <c r="D134" s="1"/>
      <c r="E134" s="1"/>
      <c r="F134" s="1" t="s">
        <v>135</v>
      </c>
      <c r="G134" s="1"/>
      <c r="H134" s="4">
        <v>0</v>
      </c>
      <c r="I134" s="5"/>
      <c r="J134" s="4">
        <v>0</v>
      </c>
      <c r="K134" s="5"/>
      <c r="L134" s="4">
        <f t="shared" si="18"/>
        <v>0</v>
      </c>
      <c r="M134" s="5"/>
      <c r="N134" s="6">
        <f t="shared" si="19"/>
        <v>0</v>
      </c>
    </row>
    <row r="135" spans="1:14" x14ac:dyDescent="0.25">
      <c r="A135" s="1"/>
      <c r="B135" s="1"/>
      <c r="C135" s="1"/>
      <c r="D135" s="1"/>
      <c r="E135" s="1"/>
      <c r="F135" s="1" t="s">
        <v>136</v>
      </c>
      <c r="G135" s="1"/>
      <c r="H135" s="4">
        <v>17278.45</v>
      </c>
      <c r="I135" s="5"/>
      <c r="J135" s="4">
        <v>19000</v>
      </c>
      <c r="K135" s="5"/>
      <c r="L135" s="4">
        <f t="shared" si="18"/>
        <v>-1721.55</v>
      </c>
      <c r="M135" s="5"/>
      <c r="N135" s="6">
        <f t="shared" si="19"/>
        <v>0.90939000000000003</v>
      </c>
    </row>
    <row r="136" spans="1:14" x14ac:dyDescent="0.25">
      <c r="A136" s="1"/>
      <c r="B136" s="1"/>
      <c r="C136" s="1"/>
      <c r="D136" s="1"/>
      <c r="E136" s="1"/>
      <c r="F136" s="1" t="s">
        <v>137</v>
      </c>
      <c r="G136" s="1"/>
      <c r="H136" s="4">
        <v>13471.32</v>
      </c>
      <c r="I136" s="5"/>
      <c r="J136" s="4">
        <v>13000</v>
      </c>
      <c r="K136" s="5"/>
      <c r="L136" s="4">
        <f t="shared" si="18"/>
        <v>471.32</v>
      </c>
      <c r="M136" s="5"/>
      <c r="N136" s="6">
        <f t="shared" si="19"/>
        <v>1.03626</v>
      </c>
    </row>
    <row r="137" spans="1:14" x14ac:dyDescent="0.25">
      <c r="A137" s="1"/>
      <c r="B137" s="1"/>
      <c r="C137" s="1"/>
      <c r="D137" s="1"/>
      <c r="E137" s="1"/>
      <c r="F137" s="1" t="s">
        <v>138</v>
      </c>
      <c r="G137" s="1"/>
      <c r="H137" s="4">
        <v>8256.76</v>
      </c>
      <c r="I137" s="5"/>
      <c r="J137" s="4">
        <v>11000</v>
      </c>
      <c r="K137" s="5"/>
      <c r="L137" s="4">
        <f t="shared" si="18"/>
        <v>-2743.24</v>
      </c>
      <c r="M137" s="5"/>
      <c r="N137" s="6">
        <f t="shared" si="19"/>
        <v>0.75061</v>
      </c>
    </row>
    <row r="138" spans="1:14" x14ac:dyDescent="0.25">
      <c r="A138" s="1"/>
      <c r="B138" s="1"/>
      <c r="C138" s="1"/>
      <c r="D138" s="1"/>
      <c r="E138" s="1"/>
      <c r="F138" s="1" t="s">
        <v>139</v>
      </c>
      <c r="G138" s="1"/>
      <c r="H138" s="4">
        <v>2552</v>
      </c>
      <c r="I138" s="5"/>
      <c r="J138" s="4">
        <v>4000</v>
      </c>
      <c r="K138" s="5"/>
      <c r="L138" s="4">
        <f t="shared" si="18"/>
        <v>-1448</v>
      </c>
      <c r="M138" s="5"/>
      <c r="N138" s="6">
        <f t="shared" si="19"/>
        <v>0.63800000000000001</v>
      </c>
    </row>
    <row r="139" spans="1:14" x14ac:dyDescent="0.25">
      <c r="A139" s="1"/>
      <c r="B139" s="1"/>
      <c r="C139" s="1"/>
      <c r="D139" s="1"/>
      <c r="E139" s="1"/>
      <c r="F139" s="1" t="s">
        <v>140</v>
      </c>
      <c r="G139" s="1"/>
      <c r="H139" s="4">
        <v>1000</v>
      </c>
      <c r="I139" s="5"/>
      <c r="J139" s="4">
        <v>1200</v>
      </c>
      <c r="K139" s="5"/>
      <c r="L139" s="4">
        <f t="shared" si="18"/>
        <v>-200</v>
      </c>
      <c r="M139" s="5"/>
      <c r="N139" s="6">
        <f t="shared" si="19"/>
        <v>0.83333000000000002</v>
      </c>
    </row>
    <row r="140" spans="1:14" x14ac:dyDescent="0.25">
      <c r="A140" s="1"/>
      <c r="B140" s="1"/>
      <c r="C140" s="1"/>
      <c r="D140" s="1"/>
      <c r="E140" s="1"/>
      <c r="F140" s="1" t="s">
        <v>141</v>
      </c>
      <c r="G140" s="1"/>
      <c r="H140" s="4">
        <v>21104.16</v>
      </c>
      <c r="I140" s="5"/>
      <c r="J140" s="4">
        <v>5000</v>
      </c>
      <c r="K140" s="5"/>
      <c r="L140" s="4">
        <f t="shared" si="18"/>
        <v>16104.16</v>
      </c>
      <c r="M140" s="5"/>
      <c r="N140" s="6">
        <f t="shared" si="19"/>
        <v>4.2208300000000003</v>
      </c>
    </row>
    <row r="141" spans="1:14" x14ac:dyDescent="0.25">
      <c r="A141" s="1"/>
      <c r="B141" s="1"/>
      <c r="C141" s="1"/>
      <c r="D141" s="1"/>
      <c r="E141" s="1"/>
      <c r="F141" s="1" t="s">
        <v>142</v>
      </c>
      <c r="G141" s="1"/>
      <c r="H141" s="4">
        <v>340.13</v>
      </c>
      <c r="I141" s="5"/>
      <c r="J141" s="4"/>
      <c r="K141" s="5"/>
      <c r="L141" s="4"/>
      <c r="M141" s="5"/>
      <c r="N141" s="6"/>
    </row>
    <row r="142" spans="1:14" x14ac:dyDescent="0.25">
      <c r="A142" s="1"/>
      <c r="B142" s="1"/>
      <c r="C142" s="1"/>
      <c r="D142" s="1"/>
      <c r="E142" s="1"/>
      <c r="F142" s="1" t="s">
        <v>143</v>
      </c>
      <c r="G142" s="1"/>
      <c r="H142" s="4">
        <v>1580.35</v>
      </c>
      <c r="I142" s="5"/>
      <c r="J142" s="4">
        <v>3000</v>
      </c>
      <c r="K142" s="5"/>
      <c r="L142" s="4">
        <f t="shared" ref="L142:L147" si="20">ROUND((H142-J142),5)</f>
        <v>-1419.65</v>
      </c>
      <c r="M142" s="5"/>
      <c r="N142" s="6">
        <f t="shared" ref="N142:N147" si="21">ROUND(IF(J142=0, IF(H142=0, 0, 1), H142/J142),5)</f>
        <v>0.52678000000000003</v>
      </c>
    </row>
    <row r="143" spans="1:14" x14ac:dyDescent="0.25">
      <c r="A143" s="1"/>
      <c r="B143" s="1"/>
      <c r="C143" s="1"/>
      <c r="D143" s="1"/>
      <c r="E143" s="1"/>
      <c r="F143" s="1" t="s">
        <v>144</v>
      </c>
      <c r="G143" s="1"/>
      <c r="H143" s="4">
        <v>14132.25</v>
      </c>
      <c r="I143" s="5"/>
      <c r="J143" s="4">
        <v>0</v>
      </c>
      <c r="K143" s="5"/>
      <c r="L143" s="4">
        <f t="shared" si="20"/>
        <v>14132.25</v>
      </c>
      <c r="M143" s="5"/>
      <c r="N143" s="6">
        <f t="shared" si="21"/>
        <v>1</v>
      </c>
    </row>
    <row r="144" spans="1:14" x14ac:dyDescent="0.25">
      <c r="A144" s="1"/>
      <c r="B144" s="1"/>
      <c r="C144" s="1"/>
      <c r="D144" s="1"/>
      <c r="E144" s="1"/>
      <c r="F144" s="1" t="s">
        <v>145</v>
      </c>
      <c r="G144" s="1"/>
      <c r="H144" s="4">
        <v>15726.55</v>
      </c>
      <c r="I144" s="5"/>
      <c r="J144" s="4">
        <v>5000</v>
      </c>
      <c r="K144" s="5"/>
      <c r="L144" s="4">
        <f t="shared" si="20"/>
        <v>10726.55</v>
      </c>
      <c r="M144" s="5"/>
      <c r="N144" s="6">
        <f t="shared" si="21"/>
        <v>3.1453099999999998</v>
      </c>
    </row>
    <row r="145" spans="1:14" x14ac:dyDescent="0.25">
      <c r="A145" s="1"/>
      <c r="B145" s="1"/>
      <c r="C145" s="1"/>
      <c r="D145" s="1"/>
      <c r="E145" s="1"/>
      <c r="F145" s="1" t="s">
        <v>146</v>
      </c>
      <c r="G145" s="1"/>
      <c r="H145" s="4">
        <v>-61.37</v>
      </c>
      <c r="I145" s="5"/>
      <c r="J145" s="4">
        <v>0</v>
      </c>
      <c r="K145" s="5"/>
      <c r="L145" s="4">
        <f t="shared" si="20"/>
        <v>-61.37</v>
      </c>
      <c r="M145" s="5"/>
      <c r="N145" s="6">
        <f t="shared" si="21"/>
        <v>1</v>
      </c>
    </row>
    <row r="146" spans="1:14" ht="15.75" thickBot="1" x14ac:dyDescent="0.3">
      <c r="A146" s="1"/>
      <c r="B146" s="1"/>
      <c r="C146" s="1"/>
      <c r="D146" s="1"/>
      <c r="E146" s="1"/>
      <c r="F146" s="1" t="s">
        <v>147</v>
      </c>
      <c r="G146" s="1"/>
      <c r="H146" s="7">
        <v>0</v>
      </c>
      <c r="I146" s="5"/>
      <c r="J146" s="7">
        <v>0</v>
      </c>
      <c r="K146" s="5"/>
      <c r="L146" s="7">
        <f t="shared" si="20"/>
        <v>0</v>
      </c>
      <c r="M146" s="5"/>
      <c r="N146" s="8">
        <f t="shared" si="21"/>
        <v>0</v>
      </c>
    </row>
    <row r="147" spans="1:14" x14ac:dyDescent="0.25">
      <c r="A147" s="1"/>
      <c r="B147" s="1"/>
      <c r="C147" s="1"/>
      <c r="D147" s="1"/>
      <c r="E147" s="1" t="s">
        <v>148</v>
      </c>
      <c r="F147" s="1"/>
      <c r="G147" s="1"/>
      <c r="H147" s="4">
        <f>ROUND(SUM(H132:H146),5)</f>
        <v>98737.35</v>
      </c>
      <c r="I147" s="5"/>
      <c r="J147" s="4">
        <f>ROUND(SUM(J132:J146),5)</f>
        <v>63450</v>
      </c>
      <c r="K147" s="5"/>
      <c r="L147" s="4">
        <f t="shared" si="20"/>
        <v>35287.35</v>
      </c>
      <c r="M147" s="5"/>
      <c r="N147" s="6">
        <f t="shared" si="21"/>
        <v>1.5561400000000001</v>
      </c>
    </row>
    <row r="148" spans="1:14" x14ac:dyDescent="0.25">
      <c r="A148" s="1"/>
      <c r="B148" s="1"/>
      <c r="C148" s="1"/>
      <c r="D148" s="1"/>
      <c r="E148" s="1" t="s">
        <v>149</v>
      </c>
      <c r="F148" s="1"/>
      <c r="G148" s="1"/>
      <c r="H148" s="4"/>
      <c r="I148" s="5"/>
      <c r="J148" s="4"/>
      <c r="K148" s="5"/>
      <c r="L148" s="4"/>
      <c r="M148" s="5"/>
      <c r="N148" s="6"/>
    </row>
    <row r="149" spans="1:14" x14ac:dyDescent="0.25">
      <c r="A149" s="1"/>
      <c r="B149" s="1"/>
      <c r="C149" s="1"/>
      <c r="D149" s="1"/>
      <c r="E149" s="1"/>
      <c r="F149" s="1" t="s">
        <v>150</v>
      </c>
      <c r="G149" s="1"/>
      <c r="H149" s="4">
        <v>750</v>
      </c>
      <c r="I149" s="5"/>
      <c r="J149" s="4">
        <v>750</v>
      </c>
      <c r="K149" s="5"/>
      <c r="L149" s="4">
        <f t="shared" ref="L149:L154" si="22">ROUND((H149-J149),5)</f>
        <v>0</v>
      </c>
      <c r="M149" s="5"/>
      <c r="N149" s="6">
        <f t="shared" ref="N149:N154" si="23">ROUND(IF(J149=0, IF(H149=0, 0, 1), H149/J149),5)</f>
        <v>1</v>
      </c>
    </row>
    <row r="150" spans="1:14" x14ac:dyDescent="0.25">
      <c r="A150" s="1"/>
      <c r="B150" s="1"/>
      <c r="C150" s="1"/>
      <c r="D150" s="1"/>
      <c r="E150" s="1"/>
      <c r="F150" s="1" t="s">
        <v>151</v>
      </c>
      <c r="G150" s="1"/>
      <c r="H150" s="4">
        <v>5388.63</v>
      </c>
      <c r="I150" s="5"/>
      <c r="J150" s="4">
        <v>4000</v>
      </c>
      <c r="K150" s="5"/>
      <c r="L150" s="4">
        <f t="shared" si="22"/>
        <v>1388.63</v>
      </c>
      <c r="M150" s="5"/>
      <c r="N150" s="6">
        <f t="shared" si="23"/>
        <v>1.3471599999999999</v>
      </c>
    </row>
    <row r="151" spans="1:14" x14ac:dyDescent="0.25">
      <c r="A151" s="1"/>
      <c r="B151" s="1"/>
      <c r="C151" s="1"/>
      <c r="D151" s="1"/>
      <c r="E151" s="1"/>
      <c r="F151" s="1" t="s">
        <v>152</v>
      </c>
      <c r="G151" s="1"/>
      <c r="H151" s="4">
        <v>351.18</v>
      </c>
      <c r="I151" s="5"/>
      <c r="J151" s="4">
        <v>1000</v>
      </c>
      <c r="K151" s="5"/>
      <c r="L151" s="4">
        <f t="shared" si="22"/>
        <v>-648.82000000000005</v>
      </c>
      <c r="M151" s="5"/>
      <c r="N151" s="6">
        <f t="shared" si="23"/>
        <v>0.35117999999999999</v>
      </c>
    </row>
    <row r="152" spans="1:14" x14ac:dyDescent="0.25">
      <c r="A152" s="1"/>
      <c r="B152" s="1"/>
      <c r="C152" s="1"/>
      <c r="D152" s="1"/>
      <c r="E152" s="1"/>
      <c r="F152" s="1" t="s">
        <v>153</v>
      </c>
      <c r="G152" s="1"/>
      <c r="H152" s="4">
        <v>608.75</v>
      </c>
      <c r="I152" s="5"/>
      <c r="J152" s="4">
        <v>1000</v>
      </c>
      <c r="K152" s="5"/>
      <c r="L152" s="4">
        <f t="shared" si="22"/>
        <v>-391.25</v>
      </c>
      <c r="M152" s="5"/>
      <c r="N152" s="6">
        <f t="shared" si="23"/>
        <v>0.60875000000000001</v>
      </c>
    </row>
    <row r="153" spans="1:14" x14ac:dyDescent="0.25">
      <c r="A153" s="1"/>
      <c r="B153" s="1"/>
      <c r="C153" s="1"/>
      <c r="D153" s="1"/>
      <c r="E153" s="1"/>
      <c r="F153" s="1" t="s">
        <v>154</v>
      </c>
      <c r="G153" s="1"/>
      <c r="H153" s="4">
        <v>224</v>
      </c>
      <c r="I153" s="5"/>
      <c r="J153" s="4">
        <v>200</v>
      </c>
      <c r="K153" s="5"/>
      <c r="L153" s="4">
        <f t="shared" si="22"/>
        <v>24</v>
      </c>
      <c r="M153" s="5"/>
      <c r="N153" s="6">
        <f t="shared" si="23"/>
        <v>1.1200000000000001</v>
      </c>
    </row>
    <row r="154" spans="1:14" x14ac:dyDescent="0.25">
      <c r="A154" s="1"/>
      <c r="B154" s="1"/>
      <c r="C154" s="1"/>
      <c r="D154" s="1"/>
      <c r="E154" s="1"/>
      <c r="F154" s="1" t="s">
        <v>155</v>
      </c>
      <c r="G154" s="1"/>
      <c r="H154" s="4">
        <v>795.18</v>
      </c>
      <c r="I154" s="5"/>
      <c r="J154" s="4">
        <v>1500</v>
      </c>
      <c r="K154" s="5"/>
      <c r="L154" s="4">
        <f t="shared" si="22"/>
        <v>-704.82</v>
      </c>
      <c r="M154" s="5"/>
      <c r="N154" s="6">
        <f t="shared" si="23"/>
        <v>0.53012000000000004</v>
      </c>
    </row>
    <row r="155" spans="1:14" x14ac:dyDescent="0.25">
      <c r="A155" s="1"/>
      <c r="B155" s="1"/>
      <c r="C155" s="1"/>
      <c r="D155" s="1"/>
      <c r="E155" s="1"/>
      <c r="F155" s="1" t="s">
        <v>156</v>
      </c>
      <c r="G155" s="1"/>
      <c r="H155" s="4">
        <v>6000</v>
      </c>
      <c r="I155" s="5"/>
      <c r="J155" s="4"/>
      <c r="K155" s="5"/>
      <c r="L155" s="4"/>
      <c r="M155" s="5"/>
      <c r="N155" s="6"/>
    </row>
    <row r="156" spans="1:14" ht="15.75" thickBot="1" x14ac:dyDescent="0.3">
      <c r="A156" s="1"/>
      <c r="B156" s="1"/>
      <c r="C156" s="1"/>
      <c r="D156" s="1"/>
      <c r="E156" s="1"/>
      <c r="F156" s="1" t="s">
        <v>157</v>
      </c>
      <c r="G156" s="1"/>
      <c r="H156" s="7">
        <v>0</v>
      </c>
      <c r="I156" s="5"/>
      <c r="J156" s="7">
        <v>0</v>
      </c>
      <c r="K156" s="5"/>
      <c r="L156" s="7">
        <f>ROUND((H156-J156),5)</f>
        <v>0</v>
      </c>
      <c r="M156" s="5"/>
      <c r="N156" s="8">
        <f>ROUND(IF(J156=0, IF(H156=0, 0, 1), H156/J156),5)</f>
        <v>0</v>
      </c>
    </row>
    <row r="157" spans="1:14" x14ac:dyDescent="0.25">
      <c r="A157" s="1"/>
      <c r="B157" s="1"/>
      <c r="C157" s="1"/>
      <c r="D157" s="1"/>
      <c r="E157" s="1" t="s">
        <v>158</v>
      </c>
      <c r="F157" s="1"/>
      <c r="G157" s="1"/>
      <c r="H157" s="4">
        <f>ROUND(SUM(H148:H156),5)</f>
        <v>14117.74</v>
      </c>
      <c r="I157" s="5"/>
      <c r="J157" s="4">
        <f>ROUND(SUM(J148:J156),5)</f>
        <v>8450</v>
      </c>
      <c r="K157" s="5"/>
      <c r="L157" s="4">
        <f>ROUND((H157-J157),5)</f>
        <v>5667.74</v>
      </c>
      <c r="M157" s="5"/>
      <c r="N157" s="6">
        <f>ROUND(IF(J157=0, IF(H157=0, 0, 1), H157/J157),5)</f>
        <v>1.6707399999999999</v>
      </c>
    </row>
    <row r="158" spans="1:14" x14ac:dyDescent="0.25">
      <c r="A158" s="1"/>
      <c r="B158" s="1"/>
      <c r="C158" s="1"/>
      <c r="D158" s="1"/>
      <c r="E158" s="1" t="s">
        <v>159</v>
      </c>
      <c r="F158" s="1"/>
      <c r="G158" s="1"/>
      <c r="H158" s="4"/>
      <c r="I158" s="5"/>
      <c r="J158" s="4"/>
      <c r="K158" s="5"/>
      <c r="L158" s="4"/>
      <c r="M158" s="5"/>
      <c r="N158" s="6"/>
    </row>
    <row r="159" spans="1:14" x14ac:dyDescent="0.25">
      <c r="A159" s="1"/>
      <c r="B159" s="1"/>
      <c r="C159" s="1"/>
      <c r="D159" s="1"/>
      <c r="E159" s="1"/>
      <c r="F159" s="1" t="s">
        <v>160</v>
      </c>
      <c r="G159" s="1"/>
      <c r="H159" s="4">
        <v>31842.06</v>
      </c>
      <c r="I159" s="5"/>
      <c r="J159" s="4">
        <v>32648.28</v>
      </c>
      <c r="K159" s="5"/>
      <c r="L159" s="4">
        <f t="shared" ref="L159:L165" si="24">ROUND((H159-J159),5)</f>
        <v>-806.22</v>
      </c>
      <c r="M159" s="5"/>
      <c r="N159" s="6">
        <f t="shared" ref="N159:N165" si="25">ROUND(IF(J159=0, IF(H159=0, 0, 1), H159/J159),5)</f>
        <v>0.97531000000000001</v>
      </c>
    </row>
    <row r="160" spans="1:14" x14ac:dyDescent="0.25">
      <c r="A160" s="1"/>
      <c r="B160" s="1"/>
      <c r="C160" s="1"/>
      <c r="D160" s="1"/>
      <c r="E160" s="1"/>
      <c r="F160" s="1" t="s">
        <v>161</v>
      </c>
      <c r="G160" s="1"/>
      <c r="H160" s="4">
        <v>0</v>
      </c>
      <c r="I160" s="5"/>
      <c r="J160" s="4">
        <v>590</v>
      </c>
      <c r="K160" s="5"/>
      <c r="L160" s="4">
        <f t="shared" si="24"/>
        <v>-590</v>
      </c>
      <c r="M160" s="5"/>
      <c r="N160" s="6">
        <f t="shared" si="25"/>
        <v>0</v>
      </c>
    </row>
    <row r="161" spans="1:14" x14ac:dyDescent="0.25">
      <c r="A161" s="1"/>
      <c r="B161" s="1"/>
      <c r="C161" s="1"/>
      <c r="D161" s="1"/>
      <c r="E161" s="1"/>
      <c r="F161" s="1" t="s">
        <v>162</v>
      </c>
      <c r="G161" s="1"/>
      <c r="H161" s="4">
        <v>404.12</v>
      </c>
      <c r="I161" s="5"/>
      <c r="J161" s="4">
        <v>0</v>
      </c>
      <c r="K161" s="5"/>
      <c r="L161" s="4">
        <f t="shared" si="24"/>
        <v>404.12</v>
      </c>
      <c r="M161" s="5"/>
      <c r="N161" s="6">
        <f t="shared" si="25"/>
        <v>1</v>
      </c>
    </row>
    <row r="162" spans="1:14" ht="15.75" thickBot="1" x14ac:dyDescent="0.3">
      <c r="A162" s="1"/>
      <c r="B162" s="1"/>
      <c r="C162" s="1"/>
      <c r="D162" s="1"/>
      <c r="E162" s="1"/>
      <c r="F162" s="1" t="s">
        <v>163</v>
      </c>
      <c r="G162" s="1"/>
      <c r="H162" s="9">
        <v>0</v>
      </c>
      <c r="I162" s="5"/>
      <c r="J162" s="9">
        <v>0</v>
      </c>
      <c r="K162" s="5"/>
      <c r="L162" s="9">
        <f t="shared" si="24"/>
        <v>0</v>
      </c>
      <c r="M162" s="5"/>
      <c r="N162" s="10">
        <f t="shared" si="25"/>
        <v>0</v>
      </c>
    </row>
    <row r="163" spans="1:14" ht="15.75" thickBot="1" x14ac:dyDescent="0.3">
      <c r="A163" s="1"/>
      <c r="B163" s="1"/>
      <c r="C163" s="1"/>
      <c r="D163" s="1"/>
      <c r="E163" s="1" t="s">
        <v>164</v>
      </c>
      <c r="F163" s="1"/>
      <c r="G163" s="1"/>
      <c r="H163" s="13">
        <f>ROUND(SUM(H158:H162),5)</f>
        <v>32246.18</v>
      </c>
      <c r="I163" s="5"/>
      <c r="J163" s="13">
        <f>ROUND(SUM(J158:J162),5)</f>
        <v>33238.28</v>
      </c>
      <c r="K163" s="5"/>
      <c r="L163" s="13">
        <f t="shared" si="24"/>
        <v>-992.1</v>
      </c>
      <c r="M163" s="5"/>
      <c r="N163" s="14">
        <f t="shared" si="25"/>
        <v>0.97014999999999996</v>
      </c>
    </row>
    <row r="164" spans="1:14" ht="15.75" thickBot="1" x14ac:dyDescent="0.3">
      <c r="A164" s="1"/>
      <c r="B164" s="1"/>
      <c r="C164" s="1"/>
      <c r="D164" s="1" t="s">
        <v>165</v>
      </c>
      <c r="E164" s="1"/>
      <c r="F164" s="1"/>
      <c r="G164" s="1"/>
      <c r="H164" s="11">
        <f>ROUND(H50+H57+H77+H84+H93+H98+SUM(H107:H108)+H131+H147+H157+H163,5)</f>
        <v>1075438.8600000001</v>
      </c>
      <c r="I164" s="5"/>
      <c r="J164" s="11">
        <f>ROUND(J50+J57+J77+J84+J93+J98+SUM(J107:J108)+J131+J147+J157+J163,5)</f>
        <v>990448.28</v>
      </c>
      <c r="K164" s="5"/>
      <c r="L164" s="11">
        <f t="shared" si="24"/>
        <v>84990.58</v>
      </c>
      <c r="M164" s="5"/>
      <c r="N164" s="12">
        <f t="shared" si="25"/>
        <v>1.0858099999999999</v>
      </c>
    </row>
    <row r="165" spans="1:14" x14ac:dyDescent="0.25">
      <c r="A165" s="1"/>
      <c r="B165" s="1" t="s">
        <v>166</v>
      </c>
      <c r="C165" s="1"/>
      <c r="D165" s="1"/>
      <c r="E165" s="1"/>
      <c r="F165" s="1"/>
      <c r="G165" s="1"/>
      <c r="H165" s="4">
        <f>ROUND(H3+H49-H164,5)</f>
        <v>89026.57</v>
      </c>
      <c r="I165" s="5"/>
      <c r="J165" s="4">
        <f>ROUND(J3+J49-J164,5)</f>
        <v>5908.72</v>
      </c>
      <c r="K165" s="5"/>
      <c r="L165" s="4">
        <f t="shared" si="24"/>
        <v>83117.850000000006</v>
      </c>
      <c r="M165" s="5"/>
      <c r="N165" s="6">
        <f t="shared" si="25"/>
        <v>15.066979999999999</v>
      </c>
    </row>
    <row r="166" spans="1:14" x14ac:dyDescent="0.25">
      <c r="A166" s="1"/>
      <c r="B166" s="1" t="s">
        <v>167</v>
      </c>
      <c r="C166" s="1"/>
      <c r="D166" s="1"/>
      <c r="E166" s="1"/>
      <c r="F166" s="1"/>
      <c r="G166" s="1"/>
      <c r="H166" s="4"/>
      <c r="I166" s="5"/>
      <c r="J166" s="4"/>
      <c r="K166" s="5"/>
      <c r="L166" s="4"/>
      <c r="M166" s="5"/>
      <c r="N166" s="6"/>
    </row>
    <row r="167" spans="1:14" x14ac:dyDescent="0.25">
      <c r="A167" s="1"/>
      <c r="B167" s="1"/>
      <c r="C167" s="1" t="s">
        <v>168</v>
      </c>
      <c r="D167" s="1"/>
      <c r="E167" s="1"/>
      <c r="F167" s="1"/>
      <c r="G167" s="1"/>
      <c r="H167" s="4"/>
      <c r="I167" s="5"/>
      <c r="J167" s="4"/>
      <c r="K167" s="5"/>
      <c r="L167" s="4"/>
      <c r="M167" s="5"/>
      <c r="N167" s="6"/>
    </row>
    <row r="168" spans="1:14" x14ac:dyDescent="0.25">
      <c r="A168" s="1"/>
      <c r="B168" s="1"/>
      <c r="C168" s="1"/>
      <c r="D168" s="1" t="s">
        <v>169</v>
      </c>
      <c r="E168" s="1"/>
      <c r="F168" s="1"/>
      <c r="G168" s="1"/>
      <c r="H168" s="4">
        <v>0</v>
      </c>
      <c r="I168" s="5"/>
      <c r="J168" s="4">
        <v>0</v>
      </c>
      <c r="K168" s="5"/>
      <c r="L168" s="4">
        <f>ROUND((H168-J168),5)</f>
        <v>0</v>
      </c>
      <c r="M168" s="5"/>
      <c r="N168" s="6">
        <f>ROUND(IF(J168=0, IF(H168=0, 0, 1), H168/J168),5)</f>
        <v>0</v>
      </c>
    </row>
    <row r="169" spans="1:14" x14ac:dyDescent="0.25">
      <c r="A169" s="1"/>
      <c r="B169" s="1"/>
      <c r="C169" s="1"/>
      <c r="D169" s="1" t="s">
        <v>170</v>
      </c>
      <c r="E169" s="1"/>
      <c r="F169" s="1"/>
      <c r="G169" s="1"/>
      <c r="H169" s="4">
        <v>10</v>
      </c>
      <c r="I169" s="5"/>
      <c r="J169" s="4"/>
      <c r="K169" s="5"/>
      <c r="L169" s="4"/>
      <c r="M169" s="5"/>
      <c r="N169" s="6"/>
    </row>
    <row r="170" spans="1:14" ht="15.75" thickBot="1" x14ac:dyDescent="0.3">
      <c r="A170" s="1"/>
      <c r="B170" s="1"/>
      <c r="C170" s="1"/>
      <c r="D170" s="1" t="s">
        <v>171</v>
      </c>
      <c r="E170" s="1"/>
      <c r="F170" s="1"/>
      <c r="G170" s="1"/>
      <c r="H170" s="7">
        <v>26240.94</v>
      </c>
      <c r="I170" s="5"/>
      <c r="J170" s="7">
        <v>80127</v>
      </c>
      <c r="K170" s="5"/>
      <c r="L170" s="7">
        <f>ROUND((H170-J170),5)</f>
        <v>-53886.06</v>
      </c>
      <c r="M170" s="5"/>
      <c r="N170" s="8">
        <f>ROUND(IF(J170=0, IF(H170=0, 0, 1), H170/J170),5)</f>
        <v>0.32749</v>
      </c>
    </row>
    <row r="171" spans="1:14" x14ac:dyDescent="0.25">
      <c r="A171" s="1"/>
      <c r="B171" s="1"/>
      <c r="C171" s="1" t="s">
        <v>172</v>
      </c>
      <c r="D171" s="1"/>
      <c r="E171" s="1"/>
      <c r="F171" s="1"/>
      <c r="G171" s="1"/>
      <c r="H171" s="4">
        <f>ROUND(SUM(H167:H170),5)</f>
        <v>26250.94</v>
      </c>
      <c r="I171" s="5"/>
      <c r="J171" s="4">
        <f>ROUND(SUM(J167:J170),5)</f>
        <v>80127</v>
      </c>
      <c r="K171" s="5"/>
      <c r="L171" s="4">
        <f>ROUND((H171-J171),5)</f>
        <v>-53876.06</v>
      </c>
      <c r="M171" s="5"/>
      <c r="N171" s="6">
        <f>ROUND(IF(J171=0, IF(H171=0, 0, 1), H171/J171),5)</f>
        <v>0.32762000000000002</v>
      </c>
    </row>
    <row r="172" spans="1:14" x14ac:dyDescent="0.25">
      <c r="A172" s="1"/>
      <c r="B172" s="1"/>
      <c r="C172" s="1" t="s">
        <v>173</v>
      </c>
      <c r="D172" s="1"/>
      <c r="E172" s="1"/>
      <c r="F172" s="1"/>
      <c r="G172" s="1"/>
      <c r="H172" s="4"/>
      <c r="I172" s="5"/>
      <c r="J172" s="4"/>
      <c r="K172" s="5"/>
      <c r="L172" s="4"/>
      <c r="M172" s="5"/>
      <c r="N172" s="6"/>
    </row>
    <row r="173" spans="1:14" x14ac:dyDescent="0.25">
      <c r="A173" s="1"/>
      <c r="B173" s="1"/>
      <c r="C173" s="1"/>
      <c r="D173" s="1" t="s">
        <v>174</v>
      </c>
      <c r="E173" s="1"/>
      <c r="F173" s="1"/>
      <c r="G173" s="1"/>
      <c r="H173" s="4">
        <v>1229.1199999999999</v>
      </c>
      <c r="I173" s="5"/>
      <c r="J173" s="4">
        <v>0</v>
      </c>
      <c r="K173" s="5"/>
      <c r="L173" s="4">
        <f t="shared" ref="L173:L179" si="26">ROUND((H173-J173),5)</f>
        <v>1229.1199999999999</v>
      </c>
      <c r="M173" s="5"/>
      <c r="N173" s="6">
        <f t="shared" ref="N173:N179" si="27">ROUND(IF(J173=0, IF(H173=0, 0, 1), H173/J173),5)</f>
        <v>1</v>
      </c>
    </row>
    <row r="174" spans="1:14" x14ac:dyDescent="0.25">
      <c r="A174" s="1"/>
      <c r="B174" s="1"/>
      <c r="C174" s="1"/>
      <c r="D174" s="1" t="s">
        <v>175</v>
      </c>
      <c r="E174" s="1"/>
      <c r="F174" s="1"/>
      <c r="G174" s="1"/>
      <c r="H174" s="4">
        <v>0</v>
      </c>
      <c r="I174" s="5"/>
      <c r="J174" s="4">
        <v>0</v>
      </c>
      <c r="K174" s="5"/>
      <c r="L174" s="4">
        <f t="shared" si="26"/>
        <v>0</v>
      </c>
      <c r="M174" s="5"/>
      <c r="N174" s="6">
        <f t="shared" si="27"/>
        <v>0</v>
      </c>
    </row>
    <row r="175" spans="1:14" x14ac:dyDescent="0.25">
      <c r="A175" s="1"/>
      <c r="B175" s="1"/>
      <c r="C175" s="1"/>
      <c r="D175" s="1" t="s">
        <v>176</v>
      </c>
      <c r="E175" s="1"/>
      <c r="F175" s="1"/>
      <c r="G175" s="1"/>
      <c r="H175" s="4">
        <v>26240.94</v>
      </c>
      <c r="I175" s="5"/>
      <c r="J175" s="4">
        <v>80127</v>
      </c>
      <c r="K175" s="5"/>
      <c r="L175" s="4">
        <f t="shared" si="26"/>
        <v>-53886.06</v>
      </c>
      <c r="M175" s="5"/>
      <c r="N175" s="6">
        <f t="shared" si="27"/>
        <v>0.32749</v>
      </c>
    </row>
    <row r="176" spans="1:14" ht="15.75" thickBot="1" x14ac:dyDescent="0.3">
      <c r="A176" s="1"/>
      <c r="B176" s="1"/>
      <c r="C176" s="1"/>
      <c r="D176" s="1"/>
      <c r="E176" s="1"/>
      <c r="F176" s="1"/>
      <c r="G176" s="1"/>
      <c r="H176" s="9"/>
      <c r="I176" s="5"/>
      <c r="J176" s="9"/>
      <c r="K176" s="5"/>
      <c r="L176" s="9"/>
      <c r="M176" s="5"/>
      <c r="N176" s="10"/>
    </row>
    <row r="177" spans="1:14" ht="15.75" thickBot="1" x14ac:dyDescent="0.3">
      <c r="A177" s="1"/>
      <c r="B177" s="1"/>
      <c r="C177" s="1" t="s">
        <v>177</v>
      </c>
      <c r="D177" s="1"/>
      <c r="E177" s="1"/>
      <c r="F177" s="1"/>
      <c r="G177" s="1"/>
      <c r="H177" s="13">
        <f>ROUND(SUM(H172:H176),5)</f>
        <v>27470.06</v>
      </c>
      <c r="I177" s="5"/>
      <c r="J177" s="13">
        <f>ROUND(SUM(J172:J176),5)</f>
        <v>80127</v>
      </c>
      <c r="K177" s="5"/>
      <c r="L177" s="13">
        <f t="shared" si="26"/>
        <v>-52656.94</v>
      </c>
      <c r="M177" s="5"/>
      <c r="N177" s="14">
        <f t="shared" si="27"/>
        <v>0.34283000000000002</v>
      </c>
    </row>
    <row r="178" spans="1:14" ht="15.75" thickBot="1" x14ac:dyDescent="0.3">
      <c r="A178" s="1"/>
      <c r="B178" s="1" t="s">
        <v>178</v>
      </c>
      <c r="C178" s="1"/>
      <c r="D178" s="1"/>
      <c r="E178" s="1"/>
      <c r="F178" s="1"/>
      <c r="G178" s="1"/>
      <c r="H178" s="13">
        <f>ROUND(H166+H171-H177,5)</f>
        <v>-1219.1199999999999</v>
      </c>
      <c r="I178" s="5"/>
      <c r="J178" s="13">
        <f>ROUND(J166+J171-J177,5)</f>
        <v>0</v>
      </c>
      <c r="K178" s="5"/>
      <c r="L178" s="13">
        <f t="shared" si="26"/>
        <v>-1219.1199999999999</v>
      </c>
      <c r="M178" s="5"/>
      <c r="N178" s="14">
        <f t="shared" si="27"/>
        <v>1</v>
      </c>
    </row>
    <row r="179" spans="1:14" s="17" customFormat="1" ht="12" thickBot="1" x14ac:dyDescent="0.25">
      <c r="A179" s="1" t="s">
        <v>179</v>
      </c>
      <c r="B179" s="1"/>
      <c r="C179" s="1"/>
      <c r="D179" s="1"/>
      <c r="E179" s="1"/>
      <c r="F179" s="1"/>
      <c r="G179" s="1"/>
      <c r="H179" s="15">
        <f>ROUND(H165+H178,5)</f>
        <v>87807.45</v>
      </c>
      <c r="I179" s="1"/>
      <c r="J179" s="15">
        <f>ROUND(J165+J178,5)</f>
        <v>5908.72</v>
      </c>
      <c r="K179" s="1"/>
      <c r="L179" s="15">
        <f t="shared" si="26"/>
        <v>81898.73</v>
      </c>
      <c r="M179" s="1"/>
      <c r="N179" s="16">
        <f t="shared" si="27"/>
        <v>14.860659999999999</v>
      </c>
    </row>
    <row r="180" spans="1:14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9:04 AM
&amp;"Arial,Bold"&amp;8 03/12/19
&amp;"Arial,Bold"&amp;8 Accrual Basis&amp;C&amp;"Arial,Bold"&amp;12 Compass School
&amp;"Arial,Bold"&amp;14 Profit &amp;&amp; Loss Budget vs. Actual
&amp;"Arial,Bold"&amp;10 July 2017 through June 2018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Maureen Gaidys</cp:lastModifiedBy>
  <dcterms:created xsi:type="dcterms:W3CDTF">2019-03-12T13:04:16Z</dcterms:created>
  <dcterms:modified xsi:type="dcterms:W3CDTF">2019-04-11T16:19:02Z</dcterms:modified>
</cp:coreProperties>
</file>