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488" firstSheet="2"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_xlfn.SINGLE"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<sst xmlns="http://schemas.openxmlformats.org/spreadsheetml/2006/main" count="1560" uniqueCount="842">
  <si>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</si>
  <si>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</si>
  <si>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</si>
  <si>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</si>
  <si>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</si>
  <si>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</si>
  <si>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</si>
  <si>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</si>
  <si>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</si>
  <si>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</si>
  <si>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</si>
  <si>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</si>
  <si>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</si>
  <si>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</si>
  <si>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</si>
  <si>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</si>
  <si>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</si>
  <si>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</si>
  <si>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</si>
  <si>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</si>
  <si>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</si>
  <si>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</si>
  <si>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</si>
  <si>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</si>
  <si>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</si>
  <si>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</si>
  <si>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</si>
  <si>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</si>
  <si>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</si>
  <si>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</si>
  <si>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</si>
  <si>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</si>
  <si>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</si>
  <si>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</si>
  <si>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</si>
  <si>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</si>
  <si>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</si>
  <si>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</si>
  <si>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</si>
  <si>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</si>
  <si>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</si>
  <si>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</si>
  <si>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</si>
  <si>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</si>
  <si>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</si>
  <si>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</si>
  <si>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</si>
  <si>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</si>
  <si>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</si>
  <si>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</si>
  <si>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</si>
  <si>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</si>
  <si>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</si>
  <si>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</si>
  <si>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</si>
  <si>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</si>
  <si>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</si>
  <si>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</si>
  <si>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</si>
  <si>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</si>
  <si>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</si>
  <si>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</si>
  <si>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</si>
  <si>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</si>
  <si>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</si>
  <si>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</si>
  <si>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</si>
  <si>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</si>
  <si>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</si>
  <si>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</si>
  <si>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</si>
  <si>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</si>
  <si>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</si>
  <si>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</si>
  <si>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</si>
  <si>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</si>
  <si>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</si>
  <si>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</si>
  <si>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</si>
  <si>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</si>
  <si>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</si>
  <si>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</si>
  <si>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</si>
  <si>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</si>
  <si>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</si>
  <si>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</si>
  <si>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</si>
  <si>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</si>
  <si>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</si>
  <si>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</si>
  <si>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</si>
  <si>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</si>
  <si>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</si>
  <si>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</si>
  <si>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</si>
  <si>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</si>
  <si>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</si>
  <si>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</si>
  <si>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</si>
  <si>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</si>
  <si>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</si>
  <si>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</si>
  <si>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</si>
  <si>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</si>
  <si>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</si>
  <si>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</si>
  <si>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</si>
  <si>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</si>
  <si>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</si>
  <si>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</si>
  <si>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</si>
  <si>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</si>
  <si>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</si>
  <si>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</si>
  <si>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</si>
  <si>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</si>
  <si>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</si>
  <si>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</si>
  <si>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</si>
  <si>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</si>
  <si>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</si>
  <si>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</si>
  <si>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</si>
  <si>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</si>
  <si>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</si>
  <si>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</si>
  <si>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</si>
  <si>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</si>
  <si>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</si>
  <si>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</si>
  <si>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</si>
  <si>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</si>
  <si>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</si>
  <si>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</si>
  <si>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</si>
  <si>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</si>
  <si>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</si>
  <si>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</si>
  <si>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</si>
  <si>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</si>
  <si>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</si>
  <si>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</si>
  <si>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</si>
  <si>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</si>
  <si>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</si>
  <si>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</si>
  <si>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</si>
  <si>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</si>
  <si>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</si>
  <si>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</si>
  <si>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</si>
  <si>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</si>
  <si>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</si>
  <si>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</si>
  <si>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</si>
  <si>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</si>
  <si>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</si>
  <si>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</si>
  <si>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</si>
  <si>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</si>
  <si>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</si>
  <si>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</si>
  <si>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</si>
  <si>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</si>
  <si>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</si>
  <si>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</si>
  <si>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</si>
  <si>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</si>
  <si>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</si>
  <si>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</si>
  <si>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</si>
  <si>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</si>
  <si>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</si>
  <si>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</si>
  <si>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</si>
  <si>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</si>
  <si>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</si>
  <si>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</si>
  <si>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</si>
  <si>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</si>
  <si>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</si>
  <si>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</si>
  <si>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</si>
  <si>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</si>
  <si>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</si>
  <si>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</si>
  <si>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</si>
  <si>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</si>
  <si>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</si>
  <si>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</si>
  <si>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</si>
  <si>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</si>
  <si>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</si>
  <si>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</si>
  <si>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</si>
  <si>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</si>
  <si>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</si>
  <si>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</si>
  <si>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</si>
  <si>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</si>
  <si>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</si>
  <si>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</si>
  <si>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</si>
  <si>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</si>
  <si>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</si>
  <si>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</si>
  <si>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</si>
  <si>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</si>
  <si>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</si>
  <si>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</si>
  <si>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</si>
  <si>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</si>
  <si>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</si>
  <si>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</si>
  <si>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</si>
  <si>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</si>
  <si>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</si>
  <si>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</si>
  <si>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</si>
  <si>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</si>
  <si>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</si>
  <si>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</si>
  <si>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</si>
  <si>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</si>
  <si>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</si>
  <si>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</si>
  <si>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</si>
  <si>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</si>
  <si>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</si>
  <si>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</si>
  <si>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</si>
  <si>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</si>
  <si>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</si>
  <si>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</si>
  <si>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</si>
  <si>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</si>
  <si>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</si>
  <si>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</si>
  <si>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</si>
  <si>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</si>
  <si>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</si>
  <si>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</si>
  <si>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</si>
  <si>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</si>
  <si>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</si>
  <si>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</si>
  <si>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</si>
  <si>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</si>
  <si>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</si>
  <si>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</si>
  <si>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</si>
  <si>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</si>
  <si>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</si>
  <si>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</si>
  <si>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</si>
  <si>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</si>
  <si>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</si>
  <si>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</si>
  <si>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</si>
  <si>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</si>
  <si>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</si>
  <si>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</si>
  <si>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</si>
  <si>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</si>
  <si>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</si>
  <si>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</si>
  <si>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</si>
  <si>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</si>
  <si>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</si>
  <si>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</si>
  <si>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</si>
  <si>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</si>
  <si>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</si>
  <si>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</si>
  <si>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</si>
  <si>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</si>
  <si>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</si>
  <si>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</si>
  <si>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</si>
  <si>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</si>
  <si>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</si>
  <si>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</si>
  <si>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</si>
  <si>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</si>
  <si>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</si>
  <si>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</si>
  <si>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</si>
  <si>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</si>
  <si>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</si>
  <si>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</si>
  <si>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</si>
  <si>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</si>
  <si>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</si>
  <si>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</si>
  <si>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</si>
  <si>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</si>
  <si>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</si>
  <si>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</si>
  <si>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</si>
  <si>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</si>
  <si>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</si>
  <si>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</si>
  <si>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</si>
  <si>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</si>
  <si>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</si>
  <si>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</si>
  <si>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</si>
  <si>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</si>
  <si>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</si>
  <si>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</si>
  <si>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</si>
  <si>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</si>
  <si>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</si>
  <si>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</si>
  <si>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</si>
  <si>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</si>
  <si>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</si>
  <si>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</si>
  <si>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</si>
  <si>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</si>
  <si>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</si>
  <si>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</si>
  <si>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</si>
  <si>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</si>
  <si>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</si>
  <si>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</si>
  <si>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</si>
  <si>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</si>
  <si>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</si>
  <si>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</si>
  <si>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</si>
  <si>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</si>
  <si>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</si>
  <si>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</si>
  <si>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</si>
  <si>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</si>
  <si>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</si>
  <si>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</si>
  <si>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</si>
  <si>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</si>
  <si>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</si>
  <si>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</si>
  <si>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</si>
  <si>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</si>
  <si>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</si>
  <si>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</si>
  <si>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</si>
  <si>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</si>
  <si>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</si>
  <si>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</si>
  <si>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</si>
  <si>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</si>
  <si>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</si>
  <si>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</si>
  <si>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</si>
  <si>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</si>
  <si>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</si>
  <si>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</si>
  <si>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</si>
  <si>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</si>
  <si>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</si>
  <si>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</si>
  <si>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</si>
  <si>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</si>
  <si>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</si>
  <si>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</si>
  <si>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</si>
  <si>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</si>
  <si>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</si>
  <si>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</si>
  <si>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</si>
  <si>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</si>
  <si>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</si>
  <si>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</si>
  <si>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</si>
  <si>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</si>
  <si>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</si>
  <si>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</si>
  <si>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</si>
  <si>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</si>
  <si>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</si>
  <si>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</si>
  <si>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</si>
  <si>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</si>
  <si>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</si>
  <si>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</si>
  <si>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</si>
  <si>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</si>
  <si>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</si>
  <si>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</si>
  <si>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</si>
  <si>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</si>
  <si>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</si>
  <si>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</si>
  <si>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</si>
  <si>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</si>
  <si>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</si>
  <si>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</si>
  <si>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</si>
  <si>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</si>
  <si>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</si>
  <si>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</si>
  <si>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</si>
  <si>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</si>
  <si>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</si>
  <si>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</si>
  <si>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</si>
  <si>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</si>
  <si>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</si>
  <si>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</si>
  <si>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</si>
  <si>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</si>
  <si>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</si>
  <si>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</si>
  <si>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</si>
  <si>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</si>
  <si>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</si>
  <si>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</si>
  <si>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</si>
  <si>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</si>
  <si>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</si>
  <si>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</si>
  <si>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</si>
  <si>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</si>
  <si>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</si>
  <si>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</si>
  <si>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</si>
  <si>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</si>
  <si>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</si>
  <si>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</si>
  <si>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</si>
  <si>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</si>
  <si>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</si>
  <si>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</si>
  <si>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</si>
  <si>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</si>
  <si>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</si>
  <si>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</si>
  <si>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</si>
  <si>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</si>
  <si>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</si>
  <si>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</si>
  <si>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</si>
  <si>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</si>
  <si>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</si>
  <si>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</si>
  <si>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</si>
  <si>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</si>
  <si>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</si>
  <si>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</si>
  <si>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</si>
  <si>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</si>
  <si>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</si>
  <si>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</si>
  <si>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</si>
  <si>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</si>
  <si>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</si>
  <si>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</si>
  <si>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</si>
  <si>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</si>
  <si>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</si>
  <si>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</si>
  <si>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</si>
  <si>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</si>
  <si>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</si>
  <si>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</si>
  <si>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</si>
  <si>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</si>
  <si>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</si>
  <si>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</si>
  <si>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</si>
  <si>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</si>
  <si>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</si>
  <si>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</si>
  <si>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</si>
  <si>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</si>
  <si>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</si>
  <si>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</si>
  <si>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</si>
  <si>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</si>
  <si>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</si>
  <si>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</si>
  <si>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</si>
  <si>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</si>
  <si>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</si>
  <si>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</si>
  <si>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</si>
  <si>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</si>
  <si>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</si>
  <si>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</si>
  <si>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</si>
  <si>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</si>
  <si>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</si>
  <si>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</si>
  <si>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</si>
  <si>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</si>
  <si>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</si>
  <si>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</si>
  <si>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</si>
  <si>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</si>
  <si>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</si>
  <si>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</si>
  <si>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</si>
  <si>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</si>
  <si>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</si>
  <si>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</si>
  <si>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</si>
  <si>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</si>
  <si>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</si>
  <si>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</si>
  <si>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</si>
  <si>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</si>
  <si>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</si>
  <si>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</si>
  <si>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</si>
  <si>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</si>
  <si>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</si>
  <si>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</si>
  <si>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</si>
  <si>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</si>
  <si>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</si>
  <si>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</si>
  <si>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</si>
  <si>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</si>
  <si>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</si>
  <si>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</si>
  <si>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</si>
  <si>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</si>
  <si>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</si>
  <si>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</si>
  <si>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</si>
  <si>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</si>
  <si>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</si>
  <si>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</si>
  <si>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</si>
  <si>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</si>
  <si>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</si>
  <si>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</si>
  <si>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</si>
  <si>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</si>
  <si>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</si>
  <si>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</si>
  <si>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</si>
  <si>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</si>
  <si>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</si>
  <si>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</si>
  <si>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</si>
  <si>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</si>
  <si>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</si>
  <si>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</si>
  <si>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</si>
  <si>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</si>
  <si>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</si>
  <si>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</si>
  <si>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</si>
  <si>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</si>
  <si>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</si>
  <si>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</si>
  <si>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</si>
  <si>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</si>
  <si>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</si>
  <si>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</si>
  <si>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</si>
  <si>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</si>
  <si>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</si>
  <si>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</si>
  <si>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</si>
  <si>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</si>
  <si>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</si>
  <si>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</si>
  <si>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</si>
  <si>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</si>
  <si>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</si>
  <si>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</si>
  <si>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</si>
  <si>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</si>
  <si>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</si>
  <si>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</si>
  <si>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</si>
  <si>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</si>
  <si>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</si>
  <si>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</si>
  <si>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</si>
  <si>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</si>
  <si>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</si>
  <si>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</si>
  <si>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</si>
  <si>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</si>
  <si>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</si>
  <si>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</si>
  <si>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</si>
  <si>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</si>
  <si>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</si>
  <si>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</si>
  <si>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</si>
  <si>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</si>
  <si>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</si>
  <si>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</si>
  <si>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</si>
  <si>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</si>
  <si>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</si>
  <si>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</si>
  <si>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</si>
  <si>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</si>
  <si>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</si>
  <si>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</si>
  <si>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</si>
  <si>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</si>
  <si>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</si>
  <si>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</si>
  <si>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</si>
  <si>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</si>
  <si>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</si>
  <si>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</si>
  <si>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</si>
  <si>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</si>
  <si>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</si>
  <si>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</si>
  <si>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</si>
  <si>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</si>
  <si>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</si>
  <si>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</si>
  <si>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</si>
  <si>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</si>
  <si>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</si>
  <si>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</si>
  <si>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</si>
  <si>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</si>
  <si>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</si>
  <si>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</si>
  <si>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</si>
  <si>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</si>
  <si>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</si>
  <si>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</si>
  <si>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</si>
  <si>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</si>
  <si>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</si>
  <si>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</si>
  <si>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</si>
  <si>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</si>
  <si>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</si>
  <si>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</si>
  <si>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</si>
  <si>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</si>
  <si>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</si>
  <si>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</si>
  <si>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</si>
  <si>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</si>
  <si>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</si>
  <si>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</si>
  <si>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</si>
  <si>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</si>
  <si>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</si>
  <si>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</si>
  <si>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</si>
  <si>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</si>
  <si>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</si>
  <si>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</si>
  <si>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</si>
  <si>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</si>
  <si>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</si>
  <si>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</si>
  <si>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</si>
  <si>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</si>
  <si>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</si>
  <si>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</si>
  <si>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</si>
  <si>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</si>
  <si>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</si>
  <si>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</si>
  <si>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</si>
  <si>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</si>
  <si>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</si>
  <si>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</si>
  <si>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</si>
  <si>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</si>
  <si>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</si>
  <si>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</si>
  <si>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</si>
  <si>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</si>
  <si>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</si>
  <si>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</si>
  <si>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</si>
  <si>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</si>
  <si>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</si>
  <si>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</si>
  <si>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</si>
  <si>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</si>
  <si>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</si>
  <si>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</si>
  <si>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</si>
  <si>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</si>
  <si>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</si>
  <si>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</si>
  <si>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</si>
  <si>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</si>
  <si>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</si>
  <si>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</si>
  <si>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</si>
  <si>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</si>
  <si>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</si>
  <si>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</si>
  <si>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</si>
  <si>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</si>
  <si>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</si>
  <si>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</si>
  <si>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</si>
  <si>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</si>
  <si>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</si>
  <si>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</si>
  <si>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</si>
  <si>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</si>
  <si>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</si>
  <si>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</si>
  <si>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</si>
  <si>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</si>
  <si>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</si>
  <si>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</si>
  <si>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</si>
  <si>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</si>
  <si>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</si>
  <si>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</si>
  <si>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</si>
  <si>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</si>
  <si>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</si>
  <si>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</si>
  <si>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</si>
  <si>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</si>
  <si>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</si>
  <si>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</si>
  <si>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</si>
  <si>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</si>
  <si>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</si>
  <si>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</si>
  <si>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</si>
  <si>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</si>
  <si>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</si>
  <si>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</si>
  <si>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</si>
  <si>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</si>
  <si>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</si>
  <si>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</si>
  <si>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</si>
  <si>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</si>
  <si>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</si>
  <si>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</si>
  <si>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</si>
  <si>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</si>
  <si>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</si>
  <si>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</si>
  <si>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</si>
  <si>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</si>
  <si>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</si>
  <si>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</si>
  <si>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</si>
  <si>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</si>
  <si>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</si>
  <si>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</si>
  <si>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</si>
  <si>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</si>
  <si>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</si>
  <si>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</si>
  <si>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</si>
  <si>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</si>
  <si>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</si>
  <si>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</si>
  <si>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</si>
  <si>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</si>
  <si>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</si>
  <si>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</si>
  <si>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</si>
  <si>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</si>
  <si>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</si>
  <si>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</si>
  <si>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</si>
  <si>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</si>
  <si>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</si>
  <si>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</si>
  <si>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</si>
  <si>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</si>
  <si>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</si>
  <si>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</si>
  <si>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</si>
  <si>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</si>
  <si>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</si>
  <si>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</si>
  <si>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</si>
  <si>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</si>
  <si>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</si>
  <si>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</si>
  <si>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</si>
  <si>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</si>
  <si>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</si>
  <si>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</si>
  <si>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</si>
  <si>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</si>
  <si>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</si>
  <si>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</si>
  <si>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</si>
  <si>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</si>
  <si>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</si>
  <si>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</si>
  <si>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</si>
  <si>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</si>
  <si>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</si>
  <si>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</si>
  <si>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</si>
  <si>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</si>
  <si>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</si>
  <si>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</si>
  <si>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</si>
  <si>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</si>
  <si>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</si>
  <si>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</si>
  <si>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</si>
  <si>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</si>
  <si>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</si>
  <si>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</si>
  <si>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</si>
  <si>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</si>
  <si>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</si>
  <si>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</si>
  <si>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</si>
  <si>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</si>
  <si>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</si>
  <si>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</si>
  <si>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</si>
  <si>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</si>
  <si>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</si>
  <si>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</si>
  <si>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</si>
  <si>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</si>
  <si>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</si>
  <si>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</si>
  <si>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</si>
  <si>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</si>
  <si>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</si>
  <si>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WG Cheese Ravioli</t>
  </si>
  <si>
    <t>Cheese Pizza, Pepperoni Pizza, Chef Special Pizza</t>
  </si>
  <si>
    <t>Homestyle Chicken and Biscuit</t>
  </si>
  <si>
    <t>Grilled Cheese, Grilled Ham and Cheese, Tomato Tortellini Soup</t>
  </si>
  <si>
    <t>Turkey and Beef Strogonoff</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</si>
</sst>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108" fillId="0" borderId="22" xfId="53" applyFont="1" applyBorder="1" applyAlignment="1" applyProtection="1">
      <alignment horizontal="center" vertical="center"/>
      <protection locked="0"/>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4" fillId="3" borderId="24" xfId="0" applyFont="1" applyFill="1" applyBorder="1" applyAlignment="1" applyProtection="1">
      <alignment horizontal="center" vertical="center" wrapText="1"/>
      <protection hidden="1"/>
    </xf>
    <xf numFmtId="0" fontId="134" fillId="3" borderId="72" xfId="0" applyFont="1" applyFill="1" applyBorder="1" applyAlignment="1" applyProtection="1">
      <alignment horizontal="center" vertical="center" wrapText="1"/>
      <protection hidden="1"/>
    </xf>
    <xf numFmtId="0" fontId="134"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4" xfId="0" applyFont="1" applyFill="1" applyBorder="1" applyAlignment="1">
      <alignment horizontal="center" vertical="center"/>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4" fillId="3" borderId="24" xfId="0" applyFont="1" applyFill="1" applyBorder="1" applyAlignment="1">
      <alignment horizontal="center" vertical="center" wrapText="1"/>
    </xf>
    <xf numFmtId="0" fontId="134" fillId="3" borderId="72" xfId="0" applyFont="1" applyFill="1" applyBorder="1" applyAlignment="1">
      <alignment horizontal="center" vertical="center" wrapText="1"/>
    </xf>
    <xf numFmtId="0" fontId="134" fillId="3" borderId="76" xfId="0" applyFont="1" applyFill="1" applyBorder="1" applyAlignment="1">
      <alignment horizontal="center" vertical="center" wrapText="1"/>
    </xf>
    <xf numFmtId="0" fontId="134" fillId="3" borderId="89" xfId="0" applyFont="1" applyFill="1" applyBorder="1" applyAlignment="1">
      <alignment horizontal="center" vertical="center" wrapText="1"/>
    </xf>
    <xf numFmtId="0" fontId="134"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109" fillId="2" borderId="31"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08" fillId="0" borderId="63" xfId="53" applyFont="1" applyBorder="1" applyAlignment="1" applyProtection="1">
      <alignment horizontal="center" wrapText="1"/>
      <protection locked="0"/>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16" borderId="10" xfId="0" applyFont="1" applyFill="1" applyBorder="1" applyAlignment="1">
      <alignment horizontal="center" vertical="center" wrapText="1"/>
    </xf>
    <xf numFmtId="0" fontId="92" fillId="35" borderId="10" xfId="0" applyFont="1" applyFill="1" applyBorder="1" applyAlignment="1">
      <alignment horizont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4" borderId="70" xfId="0" applyFont="1" applyFill="1" applyBorder="1" applyAlignment="1">
      <alignment horizontal="center" vertical="center"/>
    </xf>
    <xf numFmtId="0" fontId="141" fillId="44" borderId="63" xfId="0" applyFont="1" applyFill="1" applyBorder="1" applyAlignment="1">
      <alignment horizontal="center" vertical="center"/>
    </xf>
    <xf numFmtId="0" fontId="141" fillId="44"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0" fillId="45"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5" borderId="36" xfId="0" applyFont="1" applyFill="1" applyBorder="1" applyAlignment="1" applyProtection="1">
      <alignment horizontal="center" vertical="center" wrapText="1"/>
      <protection hidden="1"/>
    </xf>
    <xf numFmtId="0" fontId="92" fillId="45"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77" xfId="0" applyBorder="1" applyAlignment="1">
      <alignment horizontal="center" vertical="center"/>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0" fillId="0" borderId="10" xfId="0" applyFont="1" applyBorder="1" applyAlignment="1">
      <alignment horizontal="center" vertical="center"/>
    </xf>
    <xf numFmtId="0" fontId="108" fillId="35" borderId="10" xfId="53" applyFont="1" applyFill="1" applyBorder="1" applyAlignment="1" applyProtection="1">
      <alignment horizontal="center" vertical="center"/>
      <protection locked="0"/>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6" borderId="23" xfId="0" applyFont="1" applyFill="1" applyBorder="1" applyAlignment="1">
      <alignment horizontal="center" vertical="center" wrapText="1"/>
    </xf>
    <xf numFmtId="0" fontId="131" fillId="46" borderId="33" xfId="0" applyFont="1" applyFill="1" applyBorder="1" applyAlignment="1">
      <alignment horizontal="center" vertical="center" wrapText="1"/>
    </xf>
    <xf numFmtId="0" fontId="131" fillId="46" borderId="47" xfId="0" applyFont="1" applyFill="1" applyBorder="1" applyAlignment="1">
      <alignment horizontal="center" vertical="center" wrapText="1"/>
    </xf>
    <xf numFmtId="0" fontId="108" fillId="3" borderId="10" xfId="53" applyFont="1" applyFill="1" applyBorder="1" applyAlignment="1" applyProtection="1">
      <alignment horizontal="center" vertical="center"/>
      <protection locked="0"/>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4.25">
      <c r="A1" s="23"/>
    </row>
    <row r="2" spans="1:9" ht="14.25">
      <c r="A2" s="2">
        <v>0.125</v>
      </c>
      <c r="B2" s="1"/>
      <c r="C2" s="2">
        <v>0.25</v>
      </c>
      <c r="D2" s="2">
        <v>0.125</v>
      </c>
      <c r="F2" s="1" t="s">
        <v>11</v>
      </c>
      <c r="I2" s="192" t="s">
        <v>457</v>
      </c>
    </row>
    <row r="3" spans="1:9" ht="14.25">
      <c r="A3" s="2">
        <v>0.25</v>
      </c>
      <c r="B3" s="1"/>
      <c r="C3" s="2">
        <v>0.5</v>
      </c>
      <c r="D3" s="2">
        <v>0.25</v>
      </c>
      <c r="F3" s="1" t="s">
        <v>12</v>
      </c>
      <c r="I3" s="192" t="s">
        <v>458</v>
      </c>
    </row>
    <row r="4" spans="1:9" ht="14.25">
      <c r="A4" s="2">
        <v>0.375</v>
      </c>
      <c r="B4" s="1"/>
      <c r="C4" s="2">
        <v>0.75</v>
      </c>
      <c r="D4" s="2">
        <v>0.375</v>
      </c>
      <c r="I4" s="192" t="s">
        <v>459</v>
      </c>
    </row>
    <row r="5" spans="1:9" ht="14.25">
      <c r="A5" s="2">
        <v>0.5</v>
      </c>
      <c r="B5" s="1"/>
      <c r="C5" s="2">
        <v>1</v>
      </c>
      <c r="D5" s="2">
        <v>0.5</v>
      </c>
      <c r="I5" s="192" t="s">
        <v>460</v>
      </c>
    </row>
    <row r="6" spans="1:4" ht="14.25">
      <c r="A6" s="2">
        <v>0.625</v>
      </c>
      <c r="B6" s="1"/>
      <c r="C6" s="2">
        <v>1.25</v>
      </c>
      <c r="D6" s="2">
        <v>0.625</v>
      </c>
    </row>
    <row r="7" spans="1:4" ht="14.25">
      <c r="A7" s="2">
        <v>0.75</v>
      </c>
      <c r="B7" s="1"/>
      <c r="C7" s="2">
        <v>1.5</v>
      </c>
      <c r="D7" s="2">
        <v>0.75</v>
      </c>
    </row>
    <row r="8" spans="1:4" ht="14.25">
      <c r="A8" s="2">
        <v>0.875</v>
      </c>
      <c r="B8" s="1"/>
      <c r="C8" s="2">
        <v>1.75</v>
      </c>
      <c r="D8" s="2">
        <v>0.875</v>
      </c>
    </row>
    <row r="9" spans="1:4" ht="14.25">
      <c r="A9" s="3">
        <v>1</v>
      </c>
      <c r="B9" s="1"/>
      <c r="C9" s="2">
        <v>2</v>
      </c>
      <c r="D9" s="3">
        <v>1</v>
      </c>
    </row>
    <row r="10" spans="1:4" ht="14.25">
      <c r="A10" s="2">
        <v>1.125</v>
      </c>
      <c r="B10" s="1"/>
      <c r="C10" s="2"/>
      <c r="D10" s="2">
        <v>1.125</v>
      </c>
    </row>
    <row r="11" spans="1:4" ht="14.25">
      <c r="A11" s="2">
        <v>1.25</v>
      </c>
      <c r="B11" s="1"/>
      <c r="C11" s="2"/>
      <c r="D11" s="2">
        <v>1.25</v>
      </c>
    </row>
    <row r="12" spans="1:4" ht="14.25">
      <c r="A12" s="2">
        <v>1.375</v>
      </c>
      <c r="B12" s="1"/>
      <c r="C12" s="2"/>
      <c r="D12" s="2">
        <v>1.375</v>
      </c>
    </row>
    <row r="13" spans="1:4" ht="14.25">
      <c r="A13" s="2">
        <v>1.5</v>
      </c>
      <c r="B13" s="1"/>
      <c r="C13" s="1"/>
      <c r="D13" s="2">
        <v>1.5</v>
      </c>
    </row>
    <row r="14" spans="1:4" ht="14.25">
      <c r="A14" s="2">
        <v>1.625</v>
      </c>
      <c r="B14" s="1"/>
      <c r="C14" s="1"/>
      <c r="D14" s="2">
        <v>1.625</v>
      </c>
    </row>
    <row r="15" spans="1:4" ht="14.25">
      <c r="A15" s="2">
        <v>1.75</v>
      </c>
      <c r="B15" s="1"/>
      <c r="C15" s="1"/>
      <c r="D15" s="2">
        <v>1.75</v>
      </c>
    </row>
    <row r="16" spans="1:4" ht="14.25">
      <c r="A16" s="2">
        <v>1.875</v>
      </c>
      <c r="B16" s="1"/>
      <c r="C16" s="1"/>
      <c r="D16" s="2">
        <v>1.875</v>
      </c>
    </row>
    <row r="17" spans="1:4" ht="14.25">
      <c r="A17" s="2">
        <v>2</v>
      </c>
      <c r="D17" s="2">
        <v>2</v>
      </c>
    </row>
    <row r="18" ht="14.25">
      <c r="D18" s="2">
        <v>2.125</v>
      </c>
    </row>
    <row r="19" ht="14.25">
      <c r="D19" s="2">
        <v>2.25</v>
      </c>
    </row>
    <row r="20" ht="14.25">
      <c r="D20" s="2">
        <v>2.375</v>
      </c>
    </row>
    <row r="21" ht="14.25">
      <c r="D21" s="2">
        <v>2.5</v>
      </c>
    </row>
    <row r="22" ht="14.25">
      <c r="D22" s="2">
        <v>2.625</v>
      </c>
    </row>
    <row r="23" ht="14.25">
      <c r="D23" s="2">
        <v>2.75</v>
      </c>
    </row>
    <row r="24" ht="14.25">
      <c r="D24" s="2">
        <v>2.875</v>
      </c>
    </row>
    <row r="25" ht="14.2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7" activePane="bottomLeft" state="frozen"/>
      <selection pane="topLeft" activeCell="C2" sqref="C2"/>
      <selection pane="bottomLeft" activeCell="AT5" sqref="AT5:AT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829</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705</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35</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493</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427</v>
      </c>
      <c r="T4" s="977"/>
      <c r="U4" s="977"/>
      <c r="V4" s="977"/>
      <c r="W4" s="977"/>
      <c r="X4" s="977"/>
      <c r="Y4" s="977"/>
      <c r="Z4" s="978"/>
      <c r="AB4" s="981" t="s">
        <v>706</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253</v>
      </c>
      <c r="AC5" s="459"/>
      <c r="AD5" s="459"/>
      <c r="AE5" s="989" t="s">
        <v>61</v>
      </c>
      <c r="AF5" s="460"/>
      <c r="AG5" s="460"/>
      <c r="AH5" s="972" t="s">
        <v>254</v>
      </c>
      <c r="AI5" s="461"/>
      <c r="AJ5" s="461"/>
      <c r="AK5" s="972" t="s">
        <v>61</v>
      </c>
      <c r="AL5" s="460"/>
      <c r="AM5" s="460"/>
      <c r="AN5" s="975" t="s">
        <v>255</v>
      </c>
      <c r="AO5" s="462"/>
      <c r="AP5" s="462"/>
      <c r="AQ5" s="975" t="s">
        <v>61</v>
      </c>
      <c r="AR5" s="460"/>
      <c r="AS5" s="460"/>
      <c r="AT5" s="892" t="s">
        <v>256</v>
      </c>
      <c r="AU5" s="463"/>
      <c r="AV5" s="463"/>
      <c r="AW5" s="892" t="s">
        <v>61</v>
      </c>
      <c r="AX5" s="460"/>
      <c r="AY5" s="460"/>
      <c r="AZ5" s="893" t="s">
        <v>257</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5</v>
      </c>
      <c r="B7" s="492" t="str">
        <f>INDEX(meals,A7)</f>
        <v>Turkey and Beef Strogonoff</v>
      </c>
      <c r="C7" s="498">
        <v>1</v>
      </c>
      <c r="D7" s="95"/>
      <c r="E7" s="202">
        <f>IF(B7=0,"",FLOOR(VLOOKUP(A7,'All Meals'!$A$12:$V$61,4),0.25))</f>
        <v>2</v>
      </c>
      <c r="F7" s="203" t="str">
        <f>IF(B7=0,"",IF(E7="","No",IF(E7&gt;=1,"Yes","No")))</f>
        <v>Yes</v>
      </c>
      <c r="G7" s="202">
        <f>IF(B7=0,"",FLOOR(VLOOKUP(A7,'All Meals'!$A$12:$V$61,5),0.25))</f>
        <v>3</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295</v>
      </c>
      <c r="AC7" s="955"/>
      <c r="AD7" s="955"/>
      <c r="AE7" s="957"/>
      <c r="AF7" s="883">
        <v>1</v>
      </c>
      <c r="AG7" s="885">
        <f>INDEX(Cups,AF7)</f>
        <v>0</v>
      </c>
      <c r="AH7" s="951" t="s">
        <v>296</v>
      </c>
      <c r="AI7" s="953"/>
      <c r="AJ7" s="953"/>
      <c r="AK7" s="951"/>
      <c r="AL7" s="883">
        <v>1</v>
      </c>
      <c r="AM7" s="885">
        <f>INDEX(Cups,AL7)</f>
        <v>0</v>
      </c>
      <c r="AN7" s="881" t="s">
        <v>297</v>
      </c>
      <c r="AO7" s="870"/>
      <c r="AP7" s="870"/>
      <c r="AQ7" s="881"/>
      <c r="AR7" s="883">
        <v>5</v>
      </c>
      <c r="AS7" s="885">
        <f>INDEX(Cups,AR7)</f>
        <v>0.5</v>
      </c>
      <c r="AT7" s="886" t="s">
        <v>298</v>
      </c>
      <c r="AU7" s="872"/>
      <c r="AV7" s="872"/>
      <c r="AW7" s="872"/>
      <c r="AX7" s="883">
        <v>5</v>
      </c>
      <c r="AY7" s="885">
        <f>INDEX(Cups,AX7)</f>
        <v>0.5</v>
      </c>
      <c r="AZ7" s="888" t="s">
        <v>299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9</v>
      </c>
      <c r="AP10" s="242" t="str">
        <f aca="true" t="shared" si="10" ref="AP10:AP19">INDEX(BEANS,AO10)</f>
        <v>Soybeans</v>
      </c>
      <c r="AQ10" s="242"/>
      <c r="AR10" s="317">
        <v>5</v>
      </c>
      <c r="AS10" s="317">
        <f aca="true" t="shared" si="11" ref="AS10:AS19">IF(AP10=0,"",INDEX(Cups,AR10))</f>
        <v>0.5</v>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S1">
      <pane ySplit="6" topLeftCell="A11"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831</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707</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494</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428</v>
      </c>
      <c r="T4" s="977"/>
      <c r="U4" s="977"/>
      <c r="V4" s="977"/>
      <c r="W4" s="977"/>
      <c r="X4" s="977"/>
      <c r="Y4" s="977"/>
      <c r="Z4" s="978"/>
      <c r="AB4" s="981" t="s">
        <v>708</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258</v>
      </c>
      <c r="AC5" s="459"/>
      <c r="AD5" s="459"/>
      <c r="AE5" s="989" t="s">
        <v>61</v>
      </c>
      <c r="AF5" s="460"/>
      <c r="AG5" s="460"/>
      <c r="AH5" s="972" t="s">
        <v>259</v>
      </c>
      <c r="AI5" s="461"/>
      <c r="AJ5" s="461"/>
      <c r="AK5" s="972" t="s">
        <v>61</v>
      </c>
      <c r="AL5" s="460"/>
      <c r="AM5" s="460"/>
      <c r="AN5" s="975" t="s">
        <v>260</v>
      </c>
      <c r="AO5" s="462"/>
      <c r="AP5" s="462"/>
      <c r="AQ5" s="975" t="s">
        <v>61</v>
      </c>
      <c r="AR5" s="460"/>
      <c r="AS5" s="460"/>
      <c r="AT5" s="892" t="s">
        <v>261</v>
      </c>
      <c r="AU5" s="463"/>
      <c r="AV5" s="463"/>
      <c r="AW5" s="892" t="s">
        <v>61</v>
      </c>
      <c r="AX5" s="460"/>
      <c r="AY5" s="460"/>
      <c r="AZ5" s="893" t="s">
        <v>262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6</v>
      </c>
      <c r="B7" s="492" t="str">
        <f>INDEX(meals,A7)</f>
        <v>Grilled Cheese, Grilled Ham and Cheese, Tomato Tortellini Soup</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290</v>
      </c>
      <c r="AC7" s="955"/>
      <c r="AD7" s="955"/>
      <c r="AE7" s="957"/>
      <c r="AF7" s="883">
        <v>1</v>
      </c>
      <c r="AG7" s="885">
        <f>INDEX(Cups,AF7)</f>
        <v>0</v>
      </c>
      <c r="AH7" s="951" t="s">
        <v>291</v>
      </c>
      <c r="AI7" s="953"/>
      <c r="AJ7" s="953"/>
      <c r="AK7" s="951"/>
      <c r="AL7" s="883">
        <v>7</v>
      </c>
      <c r="AM7" s="885">
        <f>INDEX(Cups,AL7)</f>
        <v>0.75</v>
      </c>
      <c r="AN7" s="881" t="s">
        <v>292</v>
      </c>
      <c r="AO7" s="870"/>
      <c r="AP7" s="870"/>
      <c r="AQ7" s="881"/>
      <c r="AR7" s="883">
        <v>1</v>
      </c>
      <c r="AS7" s="885">
        <f>INDEX(Cups,AR7)</f>
        <v>0</v>
      </c>
      <c r="AT7" s="886" t="s">
        <v>293</v>
      </c>
      <c r="AU7" s="872"/>
      <c r="AV7" s="872"/>
      <c r="AW7" s="872"/>
      <c r="AX7" s="883">
        <v>1</v>
      </c>
      <c r="AY7" s="885">
        <f>INDEX(Cups,AX7)</f>
        <v>0</v>
      </c>
      <c r="AZ7" s="888" t="s">
        <v>294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13</v>
      </c>
      <c r="AJ10" s="100" t="str">
        <f aca="true" t="shared" si="8" ref="AJ10:AJ19">INDEX(RED,AI10)</f>
        <v>Red/orange unspecified</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3</v>
      </c>
      <c r="AJ11" s="100" t="str">
        <f t="shared" si="8"/>
        <v>Carrots</v>
      </c>
      <c r="AK11" s="100"/>
      <c r="AL11" s="316">
        <v>3</v>
      </c>
      <c r="AM11" s="316">
        <f t="shared" si="9"/>
        <v>0.25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tabSelected="1" zoomScale="110" zoomScaleNormal="110" workbookViewId="0" topLeftCell="A1">
      <selection activeCell="H34" sqref="H3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806</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312</v>
      </c>
      <c r="O2" s="1041"/>
      <c r="P2" s="1041"/>
      <c r="Q2" s="1042"/>
    </row>
    <row r="3" ht="15" thickBot="1"/>
    <row r="4" spans="1:21" ht="52.5" customHeight="1" thickBot="1">
      <c r="A4" s="273" t="s">
        <v>164</v>
      </c>
      <c r="B4" s="282" t="s">
        <v>16</v>
      </c>
      <c r="C4" s="485" t="s">
        <v>33</v>
      </c>
      <c r="D4" s="484" t="s">
        <v>34</v>
      </c>
      <c r="E4" s="484" t="s">
        <v>35</v>
      </c>
      <c r="F4" s="484" t="s">
        <v>36</v>
      </c>
      <c r="G4" s="283" t="s">
        <v>38</v>
      </c>
      <c r="H4" s="279" t="s">
        <v>44</v>
      </c>
      <c r="I4" s="280" t="s">
        <v>37</v>
      </c>
      <c r="L4" s="1027" t="s">
        <v>100</v>
      </c>
      <c r="M4" s="1028"/>
      <c r="N4" s="1025" t="s">
        <v>96</v>
      </c>
      <c r="O4" s="1025"/>
      <c r="P4" s="1025" t="s">
        <v>97</v>
      </c>
      <c r="Q4" s="1025"/>
      <c r="R4" s="1062" t="s">
        <v>98</v>
      </c>
      <c r="S4" s="1063"/>
      <c r="T4" s="1060" t="s">
        <v>99</v>
      </c>
      <c r="U4" s="1061"/>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29"/>
      <c r="M5" s="1030"/>
      <c r="N5" s="1026">
        <f>S6</f>
        <v>2.5</v>
      </c>
      <c r="O5" s="1026"/>
      <c r="P5" s="1026">
        <f>S7</f>
        <v>0</v>
      </c>
      <c r="Q5" s="1026"/>
      <c r="R5" s="1056">
        <f>IF(ISERROR(P5/N5),0,P5/N5)</f>
        <v>0</v>
      </c>
      <c r="S5" s="1056"/>
      <c r="T5" s="1058" t="str">
        <f>IF(R5&lt;=0.5,"Yes","No")</f>
        <v>Yes</v>
      </c>
      <c r="U5" s="1059"/>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4" t="s">
        <v>736</v>
      </c>
      <c r="M9" s="1045"/>
      <c r="N9" s="1057" t="s">
        <v>520</v>
      </c>
      <c r="O9" s="1057"/>
      <c r="P9" s="1057" t="s">
        <v>521</v>
      </c>
      <c r="Q9" s="1057"/>
      <c r="R9" s="1064" t="s">
        <v>522</v>
      </c>
      <c r="S9" s="1065"/>
      <c r="T9" s="1060" t="s">
        <v>99</v>
      </c>
      <c r="U9" s="1061"/>
      <c r="V9" s="124"/>
    </row>
    <row r="10" spans="1:22" ht="30.75" customHeight="1" thickBot="1">
      <c r="A10" s="129" t="s">
        <v>39</v>
      </c>
      <c r="B10" s="130">
        <f>MIN(Monday!N7:N26)</f>
        <v>1.5</v>
      </c>
      <c r="C10" s="130">
        <f>MIN(Tuesday!N7:N26)</f>
        <v>1.5</v>
      </c>
      <c r="D10" s="130">
        <f>MIN(Wednesday!N7:N26)</f>
        <v>1.25</v>
      </c>
      <c r="E10" s="130">
        <f>MIN(Thursday!N7:N26)</f>
        <v>1</v>
      </c>
      <c r="F10" s="130">
        <f>MIN(Friday!N7:N26)</f>
        <v>0.75</v>
      </c>
      <c r="G10" s="131">
        <f aca="true" t="shared" si="0" ref="G10:G17">SUM(B10:F10)</f>
        <v>6</v>
      </c>
      <c r="H10" s="630">
        <v>3.75</v>
      </c>
      <c r="I10" s="133" t="str">
        <f aca="true" t="shared" si="1" ref="I10:I17">IF(G10&gt;=H10,"Yes","No")</f>
        <v>Yes</v>
      </c>
      <c r="L10" s="1046"/>
      <c r="M10" s="1047"/>
      <c r="N10" s="1026">
        <f>S11</f>
        <v>6</v>
      </c>
      <c r="O10" s="1026"/>
      <c r="P10" s="1026">
        <f>S12</f>
        <v>0</v>
      </c>
      <c r="Q10" s="1026"/>
      <c r="R10" s="1056">
        <f>IF(ISERROR(P10/N10),0,P10/N10)</f>
        <v>0</v>
      </c>
      <c r="S10" s="1056"/>
      <c r="T10" s="1058" t="str">
        <f>IF(R10&lt;=0.5,"Yes","No")</f>
        <v>Yes</v>
      </c>
      <c r="U10" s="1059"/>
      <c r="V10" s="124"/>
    </row>
    <row r="11" spans="1:22" ht="30.75" customHeight="1" hidden="1">
      <c r="A11" s="469"/>
      <c r="B11" s="470"/>
      <c r="C11" s="470"/>
      <c r="D11" s="470"/>
      <c r="E11" s="470"/>
      <c r="F11" s="470"/>
      <c r="G11" s="471"/>
      <c r="H11" s="472"/>
      <c r="I11" s="473"/>
      <c r="L11" s="343"/>
      <c r="M11" s="343"/>
      <c r="N11" s="136">
        <f>MAX(Monday!N7:N26)</f>
        <v>1.5</v>
      </c>
      <c r="O11" s="136">
        <f>MAX(Tuesday!N7:N26)</f>
        <v>1.5</v>
      </c>
      <c r="P11" s="136">
        <f>MAX(Wednesday!N7:N26)</f>
        <v>1.25</v>
      </c>
      <c r="Q11" s="136">
        <f>MAX(Thursday!N7:N26)</f>
        <v>1</v>
      </c>
      <c r="R11" s="136">
        <f>MAX(Friday!N7:N26)</f>
        <v>0.75</v>
      </c>
      <c r="S11" s="362">
        <f>SUM(N11:R11)</f>
        <v>6</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v>
      </c>
      <c r="C13" s="135">
        <f>IF(Tuesday!AR3=TRUE,SUM('Optional VegBar'!G16,Tuesday!AG7),Tuesday!AG7)</f>
        <v>0.5</v>
      </c>
      <c r="D13" s="135">
        <f>IF(Wednesday!AR3=TRUE,SUM('Optional VegBar'!G16,Wednesday!AG7),Wednesday!AG7)</f>
        <v>0.5</v>
      </c>
      <c r="E13" s="135">
        <f>IF(Thursday!AR3=TRUE,SUM('Optional VegBar'!G16,Thursday!AG7),Thursday!AG7)</f>
        <v>0</v>
      </c>
      <c r="F13" s="135">
        <f>IF(Friday!AR3=TRUE,SUM('Optional VegBar'!G16,Friday!AG7),Friday!AG7)</f>
        <v>0</v>
      </c>
      <c r="G13" s="136">
        <f t="shared" si="0"/>
        <v>1</v>
      </c>
      <c r="H13" s="137">
        <v>0.5</v>
      </c>
      <c r="I13" s="138" t="str">
        <f t="shared" si="1"/>
        <v>Yes</v>
      </c>
      <c r="L13" s="1043" t="s">
        <v>568</v>
      </c>
      <c r="M13" s="1043"/>
      <c r="N13" s="1043"/>
      <c r="O13" s="1043"/>
      <c r="P13" s="1043"/>
      <c r="Q13" s="1043"/>
      <c r="R13" s="1043"/>
      <c r="S13" s="1043"/>
      <c r="T13" s="1043"/>
      <c r="U13" s="1043"/>
      <c r="V13" s="468"/>
    </row>
    <row r="14" spans="1:22" ht="33" customHeight="1" thickTop="1">
      <c r="A14" s="139" t="s">
        <v>445</v>
      </c>
      <c r="B14" s="140">
        <f>IF(Monday!AR3=TRUE,SUM('Optional VegBar'!M16,Monday!AM7),Monday!AM7)</f>
        <v>1</v>
      </c>
      <c r="C14" s="140">
        <f>IF(Tuesday!AR3=TRUE,SUM('Optional VegBar'!M16,Tuesday!AM7),Tuesday!AM7)</f>
        <v>0</v>
      </c>
      <c r="D14" s="140">
        <f>IF(Wednesday!AR3=TRUE,SUM('Optional VegBar'!M16,Wednesday!AM7),Wednesday!AM7)</f>
        <v>0.125</v>
      </c>
      <c r="E14" s="140">
        <f>IF(Thursday!AR3=TRUE,SUM('Optional VegBar'!M16,Thursday!AM7),Thursday!AM7)</f>
        <v>0</v>
      </c>
      <c r="F14" s="140">
        <f>IF(Friday!AR3=TRUE,SUM('Optional VegBar'!M16,Friday!AM7),Friday!AM7)</f>
        <v>0.75</v>
      </c>
      <c r="G14" s="141">
        <f t="shared" si="0"/>
        <v>1.875</v>
      </c>
      <c r="H14" s="116">
        <v>0.75</v>
      </c>
      <c r="I14" s="117" t="str">
        <f t="shared" si="1"/>
        <v>Yes</v>
      </c>
      <c r="L14" s="1048"/>
      <c r="M14" s="1049"/>
      <c r="N14" s="1049"/>
      <c r="O14" s="1049"/>
      <c r="P14" s="1049"/>
      <c r="Q14" s="1049"/>
      <c r="R14" s="1049"/>
      <c r="S14" s="1049"/>
      <c r="T14" s="1049"/>
      <c r="U14" s="1050"/>
      <c r="V14" s="321"/>
    </row>
    <row r="15" spans="1:22" ht="38.25" customHeight="1">
      <c r="A15" s="139" t="s">
        <v>446</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51"/>
      <c r="M15" s="890"/>
      <c r="N15" s="890"/>
      <c r="O15" s="890"/>
      <c r="P15" s="890"/>
      <c r="Q15" s="890"/>
      <c r="R15" s="890"/>
      <c r="S15" s="890"/>
      <c r="T15" s="890"/>
      <c r="U15" s="1052"/>
      <c r="V15" s="321"/>
    </row>
    <row r="16" spans="1:22" ht="35.25" customHeight="1">
      <c r="A16" s="139" t="s">
        <v>447</v>
      </c>
      <c r="B16" s="140">
        <f>IF(Monday!AR3=TRUE,SUM('Optional VegBar'!Y16,Monday!AY7),Monday!AY7)</f>
        <v>0.5</v>
      </c>
      <c r="C16" s="140">
        <f>IF(Tuesday!AR3=TRUE,SUM('Optional VegBar'!Y16,Tuesday!AY7),Tuesday!AY7)</f>
        <v>0</v>
      </c>
      <c r="D16" s="140">
        <f>IF(Wednesday!AR3=TRUE,SUM('Optional VegBar'!Y16,Wednesday!AY7),Wednesday!AY7)</f>
        <v>0.125</v>
      </c>
      <c r="E16" s="140">
        <f>IF(Thursday!AR3=TRUE,SUM('Optional VegBar'!Y16,Thursday!AY7),Thursday!AY7)</f>
        <v>0.5</v>
      </c>
      <c r="F16" s="140">
        <f>IF(Friday!AR3=TRUE,SUM('Optional VegBar'!Y16,Friday!AY7),Friday!AY7)</f>
        <v>0</v>
      </c>
      <c r="G16" s="141">
        <f t="shared" si="0"/>
        <v>1.125</v>
      </c>
      <c r="H16" s="116">
        <v>0.5</v>
      </c>
      <c r="I16" s="117" t="str">
        <f t="shared" si="1"/>
        <v>Yes</v>
      </c>
      <c r="L16" s="1051"/>
      <c r="M16" s="890"/>
      <c r="N16" s="890"/>
      <c r="O16" s="890"/>
      <c r="P16" s="890"/>
      <c r="Q16" s="890"/>
      <c r="R16" s="890"/>
      <c r="S16" s="890"/>
      <c r="T16" s="890"/>
      <c r="U16" s="1052"/>
      <c r="V16" s="321"/>
    </row>
    <row r="17" spans="1:22" ht="48.75" customHeight="1" thickBot="1">
      <c r="A17" s="142" t="s">
        <v>448</v>
      </c>
      <c r="B17" s="143">
        <f>IF(Monday!AR3=TRUE,SUM('Optional VegBar'!AE16,Monday!BE5),Monday!BE5)</f>
        <v>0</v>
      </c>
      <c r="C17" s="143">
        <f>IF(Tuesday!AR3=TRUE,SUM('Optional VegBar'!AE16,Tuesday!BE5),Tuesday!BE5)</f>
        <v>0.5</v>
      </c>
      <c r="D17" s="143">
        <f>IF(Wednesday!AR3=TRUE,SUM('Optional VegBar'!AE16,Wednesday!BE5),Wednesday!BE5)</f>
        <v>0.625</v>
      </c>
      <c r="E17" s="143">
        <f>IF(Thursday!AR3=TRUE,SUM('Optional VegBar'!AE16,Thursday!BE5),Thursday!BE5)</f>
        <v>0</v>
      </c>
      <c r="F17" s="143">
        <f>IF(Friday!AR3=TRUE,SUM('Optional VegBar'!AE16,Friday!BE5),Friday!BE5)</f>
        <v>0</v>
      </c>
      <c r="G17" s="365">
        <f t="shared" si="0"/>
        <v>1.125</v>
      </c>
      <c r="H17" s="118">
        <v>0.5</v>
      </c>
      <c r="I17" s="119" t="str">
        <f t="shared" si="1"/>
        <v>Yes</v>
      </c>
      <c r="L17" s="1051"/>
      <c r="M17" s="890"/>
      <c r="N17" s="890"/>
      <c r="O17" s="890"/>
      <c r="P17" s="890"/>
      <c r="Q17" s="890"/>
      <c r="R17" s="890"/>
      <c r="S17" s="890"/>
      <c r="T17" s="890"/>
      <c r="U17" s="1052"/>
      <c r="V17" s="321"/>
    </row>
    <row r="18" spans="1:22" s="145" customFormat="1" ht="7.5" customHeight="1" thickBot="1">
      <c r="A18" s="144"/>
      <c r="B18" s="122"/>
      <c r="C18" s="122"/>
      <c r="D18" s="122"/>
      <c r="E18" s="122"/>
      <c r="F18" s="122"/>
      <c r="G18" s="122"/>
      <c r="H18" s="122"/>
      <c r="I18" s="123"/>
      <c r="L18" s="1051"/>
      <c r="M18" s="890"/>
      <c r="N18" s="890"/>
      <c r="O18" s="890"/>
      <c r="P18" s="890"/>
      <c r="Q18" s="890"/>
      <c r="R18" s="890"/>
      <c r="S18" s="890"/>
      <c r="T18" s="890"/>
      <c r="U18" s="1052"/>
      <c r="V18" s="321"/>
    </row>
    <row r="19" spans="2:22" ht="47.25" thickBot="1">
      <c r="B19" s="125" t="s">
        <v>16</v>
      </c>
      <c r="C19" s="486" t="s">
        <v>33</v>
      </c>
      <c r="D19" s="486" t="s">
        <v>34</v>
      </c>
      <c r="E19" s="486" t="s">
        <v>35</v>
      </c>
      <c r="F19" s="486" t="s">
        <v>36</v>
      </c>
      <c r="G19" s="126" t="s">
        <v>38</v>
      </c>
      <c r="H19" s="127" t="s">
        <v>93</v>
      </c>
      <c r="I19" s="128" t="s">
        <v>37</v>
      </c>
      <c r="L19" s="1051"/>
      <c r="M19" s="890"/>
      <c r="N19" s="890"/>
      <c r="O19" s="890"/>
      <c r="P19" s="890"/>
      <c r="Q19" s="890"/>
      <c r="R19" s="890"/>
      <c r="S19" s="890"/>
      <c r="T19" s="890"/>
      <c r="U19" s="1052"/>
      <c r="V19" s="321"/>
    </row>
    <row r="20" spans="1:22" ht="36" customHeight="1">
      <c r="A20" s="162" t="s">
        <v>42</v>
      </c>
      <c r="B20" s="277">
        <f>MIN(Monday!E7:E26)</f>
        <v>2</v>
      </c>
      <c r="C20" s="277">
        <f>MIN(Tuesday!E7:E26)</f>
        <v>2</v>
      </c>
      <c r="D20" s="277">
        <f>MIN(Wednesday!E7:E26)</f>
        <v>2</v>
      </c>
      <c r="E20" s="277">
        <f>MIN(Thursday!E7:E26)</f>
        <v>2</v>
      </c>
      <c r="F20" s="277">
        <f>MIN(Friday!E7:E26)</f>
        <v>2</v>
      </c>
      <c r="G20" s="275">
        <f>SUM(B20:F20)</f>
        <v>10</v>
      </c>
      <c r="H20" s="147">
        <v>9</v>
      </c>
      <c r="I20" s="138" t="str">
        <f>IF(G20&gt;=H20,"Yes","No")</f>
        <v>Yes</v>
      </c>
      <c r="L20" s="1051"/>
      <c r="M20" s="890"/>
      <c r="N20" s="890"/>
      <c r="O20" s="890"/>
      <c r="P20" s="890"/>
      <c r="Q20" s="890"/>
      <c r="R20" s="890"/>
      <c r="S20" s="890"/>
      <c r="T20" s="890"/>
      <c r="U20" s="1052"/>
      <c r="V20" s="321"/>
    </row>
    <row r="21" spans="1:22" ht="36" customHeight="1" thickBot="1">
      <c r="A21" s="163" t="s">
        <v>43</v>
      </c>
      <c r="B21" s="278">
        <f>MAX(Monday!E7:E26)</f>
        <v>2</v>
      </c>
      <c r="C21" s="278">
        <f>MAX(Tuesday!E7:E26)</f>
        <v>2</v>
      </c>
      <c r="D21" s="278">
        <f>MAX(Wednesday!E7:E26)</f>
        <v>2</v>
      </c>
      <c r="E21" s="278">
        <f>MAX(Thursday!E7:E26)</f>
        <v>2</v>
      </c>
      <c r="F21" s="278">
        <f>MAX(Friday!E7:E26)</f>
        <v>2</v>
      </c>
      <c r="G21" s="276">
        <f>SUM(B21:F21)</f>
        <v>10</v>
      </c>
      <c r="H21" s="149">
        <v>10</v>
      </c>
      <c r="I21" s="119" t="str">
        <f>IF(G21=0,"No",IF(AND(G21&lt;=H21,G21&gt;=H20),"Yes","No"))</f>
        <v>Yes</v>
      </c>
      <c r="L21" s="1053"/>
      <c r="M21" s="1054"/>
      <c r="N21" s="1054"/>
      <c r="O21" s="1054"/>
      <c r="P21" s="1054"/>
      <c r="Q21" s="1054"/>
      <c r="R21" s="1054"/>
      <c r="S21" s="1054"/>
      <c r="T21" s="1054"/>
      <c r="U21" s="1055"/>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7.25"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2</v>
      </c>
      <c r="D24" s="274">
        <f>MIN(Wednesday!G7:G26)</f>
        <v>2</v>
      </c>
      <c r="E24" s="274">
        <f>MIN(Thursday!G7:G26)</f>
        <v>3</v>
      </c>
      <c r="F24" s="274">
        <f>MIN(Friday!G7:G26)</f>
        <v>2</v>
      </c>
      <c r="G24" s="275">
        <f>SUM(B24:F24)</f>
        <v>11</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2</v>
      </c>
      <c r="D25" s="274">
        <f>MAX(Wednesday!G7:G26)</f>
        <v>2</v>
      </c>
      <c r="E25" s="274">
        <f>MAX(Thursday!G7:G26)</f>
        <v>3</v>
      </c>
      <c r="F25" s="274">
        <f>MAX(Friday!G7:G26)</f>
        <v>2</v>
      </c>
      <c r="G25" s="276">
        <f>SUM(B25:F25)</f>
        <v>11</v>
      </c>
      <c r="H25" s="149">
        <v>9</v>
      </c>
      <c r="I25" s="119" t="str">
        <f>IF(G25=0,"No",IF(AND(G25&lt;=H25,G25&gt;=H24),"Yes","No"))</f>
        <v>No</v>
      </c>
      <c r="M25" s="364"/>
      <c r="N25" s="364"/>
      <c r="O25" s="364"/>
      <c r="P25" s="364"/>
      <c r="Q25" s="364"/>
      <c r="R25" s="364"/>
      <c r="S25" s="364"/>
      <c r="T25" s="364"/>
      <c r="U25" s="364"/>
      <c r="V25" s="364"/>
    </row>
    <row r="26" spans="1:22" ht="32.25" customHeight="1" thickBot="1">
      <c r="A26" s="1031" t="s">
        <v>46</v>
      </c>
      <c r="B26" s="1032"/>
      <c r="C26" s="1032"/>
      <c r="D26" s="1032"/>
      <c r="E26" s="1032"/>
      <c r="F26" s="1033"/>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11</v>
      </c>
      <c r="D28" s="154" t="s">
        <v>91</v>
      </c>
      <c r="E28" s="187">
        <f>SUM(Monday:Friday!I7:I26)</f>
        <v>10</v>
      </c>
      <c r="F28" s="155" t="s">
        <v>90</v>
      </c>
      <c r="G28" s="313">
        <f>IF(ISERROR(E28/C28),0,E28/C28)</f>
        <v>0.9090909090909091</v>
      </c>
      <c r="H28" s="156" t="s">
        <v>754</v>
      </c>
      <c r="I28" s="157" t="str">
        <f>IF(G28&gt;=1,"Yes",IF(G28&lt;0.5,"No","Check for Waiver"))</f>
        <v>Check for Waiver</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7.25"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74" t="s">
        <v>164</v>
      </c>
      <c r="B2" s="1074"/>
      <c r="C2" s="1074"/>
      <c r="D2" s="1074"/>
      <c r="E2" s="1074"/>
      <c r="F2" s="1074"/>
      <c r="G2" s="1074"/>
      <c r="H2" s="1074"/>
      <c r="I2" s="1074"/>
      <c r="J2" s="1074"/>
    </row>
    <row r="3" spans="1:10" s="197" customFormat="1" ht="33.75" customHeight="1" thickBot="1">
      <c r="A3" s="1084" t="s">
        <v>16</v>
      </c>
      <c r="B3" s="1085"/>
      <c r="C3" s="1084" t="s">
        <v>33</v>
      </c>
      <c r="D3" s="1085"/>
      <c r="E3" s="1084" t="s">
        <v>34</v>
      </c>
      <c r="F3" s="1085"/>
      <c r="G3" s="1084" t="s">
        <v>35</v>
      </c>
      <c r="H3" s="1085"/>
      <c r="I3" s="1084" t="s">
        <v>36</v>
      </c>
      <c r="J3" s="1085"/>
    </row>
    <row r="4" spans="1:10" ht="33.75" customHeight="1" thickBot="1">
      <c r="A4" s="1072" t="s">
        <v>80</v>
      </c>
      <c r="B4" s="1073"/>
      <c r="C4" s="1072" t="s">
        <v>80</v>
      </c>
      <c r="D4" s="1073"/>
      <c r="E4" s="1072" t="s">
        <v>80</v>
      </c>
      <c r="F4" s="1073"/>
      <c r="G4" s="1072" t="s">
        <v>80</v>
      </c>
      <c r="H4" s="1073"/>
      <c r="I4" s="1072" t="s">
        <v>80</v>
      </c>
      <c r="J4" s="1073"/>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75" t="s">
        <v>81</v>
      </c>
      <c r="B15" s="1076"/>
      <c r="C15" s="1075" t="s">
        <v>81</v>
      </c>
      <c r="D15" s="1076"/>
      <c r="E15" s="1075" t="s">
        <v>81</v>
      </c>
      <c r="F15" s="1076"/>
      <c r="G15" s="1075" t="s">
        <v>81</v>
      </c>
      <c r="H15" s="1076"/>
      <c r="I15" s="1075" t="s">
        <v>81</v>
      </c>
      <c r="J15" s="1076"/>
    </row>
    <row r="16" spans="1:10" s="67" customFormat="1" ht="39" customHeight="1">
      <c r="A16" s="1077" t="s">
        <v>82</v>
      </c>
      <c r="B16" s="1078"/>
      <c r="C16" s="1077" t="s">
        <v>82</v>
      </c>
      <c r="D16" s="1078"/>
      <c r="E16" s="1077" t="s">
        <v>82</v>
      </c>
      <c r="F16" s="1078"/>
      <c r="G16" s="1077" t="s">
        <v>82</v>
      </c>
      <c r="H16" s="1078"/>
      <c r="I16" s="1077" t="s">
        <v>82</v>
      </c>
      <c r="J16" s="107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9" t="s">
        <v>83</v>
      </c>
      <c r="B22" s="1080"/>
      <c r="C22" s="1079" t="s">
        <v>83</v>
      </c>
      <c r="D22" s="1080"/>
      <c r="E22" s="1079" t="s">
        <v>83</v>
      </c>
      <c r="F22" s="1080"/>
      <c r="G22" s="1079" t="s">
        <v>83</v>
      </c>
      <c r="H22" s="1080"/>
      <c r="I22" s="1079" t="s">
        <v>83</v>
      </c>
      <c r="J22" s="108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0" t="s">
        <v>84</v>
      </c>
      <c r="B28" s="1071"/>
      <c r="C28" s="1070" t="s">
        <v>84</v>
      </c>
      <c r="D28" s="1071"/>
      <c r="E28" s="1070" t="s">
        <v>84</v>
      </c>
      <c r="F28" s="1071"/>
      <c r="G28" s="1070" t="s">
        <v>84</v>
      </c>
      <c r="H28" s="1071"/>
      <c r="I28" s="1070" t="s">
        <v>84</v>
      </c>
      <c r="J28" s="1071"/>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66" t="s">
        <v>85</v>
      </c>
      <c r="B34" s="1067"/>
      <c r="C34" s="1066" t="s">
        <v>85</v>
      </c>
      <c r="D34" s="1067"/>
      <c r="E34" s="1066" t="s">
        <v>85</v>
      </c>
      <c r="F34" s="1067"/>
      <c r="G34" s="1066" t="s">
        <v>85</v>
      </c>
      <c r="H34" s="1067"/>
      <c r="I34" s="1066" t="s">
        <v>85</v>
      </c>
      <c r="J34" s="1067"/>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68" t="s">
        <v>86</v>
      </c>
      <c r="B40" s="1069"/>
      <c r="C40" s="1068" t="s">
        <v>86</v>
      </c>
      <c r="D40" s="1069"/>
      <c r="E40" s="1068" t="s">
        <v>86</v>
      </c>
      <c r="F40" s="1069"/>
      <c r="G40" s="1068" t="s">
        <v>86</v>
      </c>
      <c r="H40" s="1069"/>
      <c r="I40" s="1068" t="s">
        <v>86</v>
      </c>
      <c r="J40" s="1069"/>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98" t="s">
        <v>17</v>
      </c>
      <c r="C1" s="1104"/>
      <c r="D1" s="1104"/>
      <c r="E1" s="1104"/>
      <c r="F1" s="1104"/>
      <c r="G1" s="1104"/>
      <c r="H1" s="1104"/>
      <c r="I1" s="1104"/>
      <c r="J1" s="1104"/>
      <c r="K1" s="1104"/>
      <c r="L1" s="1104"/>
      <c r="M1" s="1104"/>
      <c r="N1" s="1104"/>
      <c r="O1" s="1104"/>
      <c r="P1" s="1104"/>
      <c r="Q1" s="1104"/>
      <c r="R1" s="1105"/>
    </row>
    <row r="2" spans="2:50" ht="51.75" customHeight="1" thickBot="1">
      <c r="B2" s="1106" t="s">
        <v>32</v>
      </c>
      <c r="C2" s="1106"/>
      <c r="D2" s="1106"/>
      <c r="E2" s="1106"/>
      <c r="F2" s="1106"/>
      <c r="G2" s="1106"/>
      <c r="H2" s="1106"/>
      <c r="I2" s="1106"/>
      <c r="J2" s="1106"/>
      <c r="K2" s="1106"/>
      <c r="L2" s="1106"/>
      <c r="M2" s="1106"/>
      <c r="N2" s="1106"/>
      <c r="O2" s="1106"/>
      <c r="P2" s="1106"/>
      <c r="Q2" s="1106"/>
      <c r="R2" s="1106"/>
      <c r="S2" s="1106"/>
      <c r="AB2" s="1107" t="s">
        <v>78</v>
      </c>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2:50" ht="19.5" customHeight="1" thickBot="1">
      <c r="B3" s="1110" t="s">
        <v>16</v>
      </c>
      <c r="C3" s="1111"/>
      <c r="D3" s="1111"/>
      <c r="E3" s="1111"/>
      <c r="F3" s="1111"/>
      <c r="G3" s="1111"/>
      <c r="H3" s="1111"/>
      <c r="I3" s="1111"/>
      <c r="J3" s="1111"/>
      <c r="K3" s="1111"/>
      <c r="L3" s="1111"/>
      <c r="M3" s="1111"/>
      <c r="N3" s="1111"/>
      <c r="O3" s="1111"/>
      <c r="P3" s="1111"/>
      <c r="Q3" s="1111"/>
      <c r="R3" s="1112"/>
      <c r="AB3" s="1113" t="s">
        <v>56</v>
      </c>
      <c r="AC3" s="42"/>
      <c r="AD3" s="1115" t="s">
        <v>61</v>
      </c>
      <c r="AE3" s="43"/>
      <c r="AF3" s="43"/>
      <c r="AG3" s="1117" t="s">
        <v>60</v>
      </c>
      <c r="AH3" s="54"/>
      <c r="AI3" s="1117" t="s">
        <v>61</v>
      </c>
      <c r="AJ3" s="43"/>
      <c r="AK3" s="43"/>
      <c r="AL3" s="1119" t="s">
        <v>57</v>
      </c>
      <c r="AM3" s="55"/>
      <c r="AN3" s="1119" t="s">
        <v>61</v>
      </c>
      <c r="AO3" s="43"/>
      <c r="AP3" s="43"/>
      <c r="AQ3" s="1086" t="s">
        <v>58</v>
      </c>
      <c r="AR3" s="56"/>
      <c r="AS3" s="1086" t="s">
        <v>61</v>
      </c>
      <c r="AT3" s="43"/>
      <c r="AU3" s="43"/>
      <c r="AV3" s="1088" t="s">
        <v>59</v>
      </c>
      <c r="AW3" s="44"/>
      <c r="AX3" s="1090" t="s">
        <v>61</v>
      </c>
    </row>
    <row r="4" spans="2:52" ht="35.25" customHeight="1">
      <c r="B4" s="26" t="s">
        <v>63</v>
      </c>
      <c r="C4" s="1092" t="s">
        <v>1</v>
      </c>
      <c r="D4" s="1093"/>
      <c r="E4" s="1093"/>
      <c r="F4" s="1093"/>
      <c r="G4" s="1093"/>
      <c r="H4" s="1093"/>
      <c r="I4" s="1093"/>
      <c r="J4" s="1094"/>
      <c r="K4" s="1095" t="s">
        <v>15</v>
      </c>
      <c r="L4" s="1096"/>
      <c r="M4" s="775" t="s">
        <v>2</v>
      </c>
      <c r="N4" s="777"/>
      <c r="O4" s="1097" t="s">
        <v>23</v>
      </c>
      <c r="P4" s="1098"/>
      <c r="Q4" s="1099" t="s">
        <v>3</v>
      </c>
      <c r="R4" s="1100"/>
      <c r="S4" s="1101" t="s">
        <v>30</v>
      </c>
      <c r="T4" s="1102"/>
      <c r="U4" s="1102"/>
      <c r="V4" s="1102"/>
      <c r="W4" s="1102"/>
      <c r="X4" s="1102"/>
      <c r="Y4" s="1102"/>
      <c r="Z4" s="1103"/>
      <c r="AB4" s="1114"/>
      <c r="AC4" s="34" t="s">
        <v>62</v>
      </c>
      <c r="AD4" s="1116"/>
      <c r="AE4" s="35" t="s">
        <v>64</v>
      </c>
      <c r="AF4" s="35" t="s">
        <v>65</v>
      </c>
      <c r="AG4" s="1118"/>
      <c r="AH4" s="57" t="s">
        <v>68</v>
      </c>
      <c r="AI4" s="1118"/>
      <c r="AJ4" s="35" t="s">
        <v>66</v>
      </c>
      <c r="AK4" s="35" t="s">
        <v>67</v>
      </c>
      <c r="AL4" s="1120"/>
      <c r="AM4" s="58" t="s">
        <v>69</v>
      </c>
      <c r="AN4" s="1120"/>
      <c r="AO4" s="35" t="s">
        <v>70</v>
      </c>
      <c r="AP4" s="35" t="s">
        <v>71</v>
      </c>
      <c r="AQ4" s="1087"/>
      <c r="AR4" s="59" t="s">
        <v>72</v>
      </c>
      <c r="AS4" s="1087"/>
      <c r="AT4" s="35" t="s">
        <v>73</v>
      </c>
      <c r="AU4" s="35" t="s">
        <v>74</v>
      </c>
      <c r="AV4" s="1089"/>
      <c r="AW4" s="36" t="s">
        <v>75</v>
      </c>
      <c r="AX4" s="1091"/>
      <c r="AY4" s="23" t="s">
        <v>76</v>
      </c>
      <c r="AZ4" s="23" t="s">
        <v>77</v>
      </c>
    </row>
    <row r="5" spans="2:52" ht="34.5" customHeight="1">
      <c r="B5" s="1131" t="s">
        <v>0</v>
      </c>
      <c r="C5" s="780" t="s">
        <v>4</v>
      </c>
      <c r="D5" s="967" t="s">
        <v>18</v>
      </c>
      <c r="E5" s="1135" t="s">
        <v>13</v>
      </c>
      <c r="F5" s="32"/>
      <c r="G5" s="32"/>
      <c r="H5" s="32"/>
      <c r="I5" s="32"/>
      <c r="J5" s="963" t="s">
        <v>50</v>
      </c>
      <c r="K5" s="767" t="s">
        <v>9</v>
      </c>
      <c r="L5" s="963" t="s">
        <v>19</v>
      </c>
      <c r="M5" s="1012" t="s">
        <v>31</v>
      </c>
      <c r="N5" s="963" t="s">
        <v>20</v>
      </c>
      <c r="O5" s="961" t="s">
        <v>24</v>
      </c>
      <c r="P5" s="963" t="s">
        <v>22</v>
      </c>
      <c r="Q5" s="1124" t="s">
        <v>10</v>
      </c>
      <c r="R5" s="965" t="s">
        <v>21</v>
      </c>
      <c r="S5" s="944" t="s">
        <v>25</v>
      </c>
      <c r="T5" s="945"/>
      <c r="U5" s="945"/>
      <c r="V5" s="945"/>
      <c r="W5" s="24"/>
      <c r="X5" s="24" t="b">
        <v>0</v>
      </c>
      <c r="Y5" s="25"/>
      <c r="Z5" s="1130"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32"/>
      <c r="C6" s="1133"/>
      <c r="D6" s="1134"/>
      <c r="E6" s="1136"/>
      <c r="F6" s="33"/>
      <c r="G6" s="33" t="s">
        <v>14</v>
      </c>
      <c r="H6" s="33"/>
      <c r="I6" s="33"/>
      <c r="J6" s="1126"/>
      <c r="K6" s="1127"/>
      <c r="L6" s="1126"/>
      <c r="M6" s="1128"/>
      <c r="N6" s="1126"/>
      <c r="O6" s="1129"/>
      <c r="P6" s="1126"/>
      <c r="Q6" s="1125"/>
      <c r="R6" s="1123"/>
      <c r="S6" s="944" t="s">
        <v>26</v>
      </c>
      <c r="T6" s="945"/>
      <c r="U6" s="945"/>
      <c r="V6" s="945"/>
      <c r="W6" s="24"/>
      <c r="X6" s="24" t="b">
        <v>0</v>
      </c>
      <c r="Y6" s="25"/>
      <c r="Z6" s="1130"/>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27</v>
      </c>
      <c r="T7" s="945"/>
      <c r="U7" s="945"/>
      <c r="V7" s="945"/>
      <c r="W7" s="24"/>
      <c r="X7" s="24" t="b">
        <v>0</v>
      </c>
      <c r="Y7" s="25"/>
      <c r="Z7" s="1130"/>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28</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21" t="s">
        <v>29</v>
      </c>
      <c r="T9" s="1122"/>
      <c r="U9" s="1122"/>
      <c r="V9" s="1122"/>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
      <c r="A4" s="311" t="s">
        <v>281</v>
      </c>
    </row>
    <row r="5" ht="55.5" customHeight="1">
      <c r="A5" s="426" t="s">
        <v>612</v>
      </c>
    </row>
    <row r="6" ht="32.25" customHeight="1">
      <c r="A6" s="599" t="s">
        <v>598</v>
      </c>
    </row>
    <row r="7" ht="26.25" customHeight="1">
      <c r="A7" s="306" t="s">
        <v>282</v>
      </c>
    </row>
    <row r="8" ht="15">
      <c r="A8" s="306"/>
    </row>
    <row r="9" ht="15">
      <c r="A9" s="306" t="s">
        <v>641</v>
      </c>
    </row>
    <row r="10" ht="15">
      <c r="A10" s="308"/>
    </row>
    <row r="11" ht="15">
      <c r="A11" s="309" t="s">
        <v>269</v>
      </c>
    </row>
    <row r="12" ht="15">
      <c r="A12" s="306" t="s">
        <v>270</v>
      </c>
    </row>
    <row r="13" ht="15">
      <c r="A13" s="306" t="s">
        <v>271</v>
      </c>
    </row>
    <row r="14" ht="15">
      <c r="A14" s="306" t="s">
        <v>618</v>
      </c>
    </row>
    <row r="15" ht="15">
      <c r="A15" s="306" t="s">
        <v>272</v>
      </c>
    </row>
    <row r="16" ht="15">
      <c r="A16" s="306" t="s">
        <v>273</v>
      </c>
    </row>
    <row r="17" ht="15">
      <c r="A17" s="306" t="s">
        <v>274</v>
      </c>
    </row>
    <row r="18" ht="15">
      <c r="A18" s="306" t="s">
        <v>275</v>
      </c>
    </row>
    <row r="19" ht="15">
      <c r="A19" s="306" t="s">
        <v>276</v>
      </c>
    </row>
    <row r="20" ht="15">
      <c r="A20" s="308"/>
    </row>
    <row r="21" ht="15">
      <c r="A21" s="309" t="s">
        <v>631</v>
      </c>
    </row>
    <row r="22" ht="15">
      <c r="A22" s="306" t="s">
        <v>277</v>
      </c>
    </row>
    <row r="23" ht="15">
      <c r="A23" s="306" t="s">
        <v>278</v>
      </c>
    </row>
    <row r="24" ht="15">
      <c r="A24" s="306" t="s">
        <v>279</v>
      </c>
    </row>
    <row r="25" ht="15">
      <c r="A25" s="306"/>
    </row>
    <row r="26" ht="15">
      <c r="A26" s="306"/>
    </row>
    <row r="27" ht="15.75" thickBot="1">
      <c r="A27" s="310" t="s">
        <v>283</v>
      </c>
    </row>
    <row r="28" ht="15.75" thickBot="1">
      <c r="A28" s="603"/>
    </row>
    <row r="29" ht="15">
      <c r="A29" s="632" t="s">
        <v>685</v>
      </c>
    </row>
    <row r="30" ht="49.5" customHeight="1" thickBot="1">
      <c r="A30" s="604" t="s">
        <v>745</v>
      </c>
    </row>
    <row r="31" ht="15">
      <c r="A31" s="607" t="s">
        <v>833</v>
      </c>
    </row>
    <row r="32" ht="15">
      <c r="A32" s="289" t="s">
        <v>594</v>
      </c>
    </row>
    <row r="33" ht="46.5">
      <c r="A33" s="289" t="s">
        <v>642</v>
      </c>
    </row>
    <row r="34" ht="15">
      <c r="A34" s="289" t="s">
        <v>595</v>
      </c>
    </row>
    <row r="35" ht="30.75">
      <c r="A35" s="289" t="s">
        <v>643</v>
      </c>
    </row>
    <row r="36" ht="46.5">
      <c r="A36" s="289" t="s">
        <v>644</v>
      </c>
    </row>
    <row r="37" ht="15">
      <c r="A37" s="289" t="s">
        <v>608</v>
      </c>
    </row>
    <row r="38" ht="15">
      <c r="A38" s="289" t="s">
        <v>609</v>
      </c>
    </row>
    <row r="39" ht="15">
      <c r="A39" s="289" t="s">
        <v>610</v>
      </c>
    </row>
    <row r="40" ht="15">
      <c r="A40" s="289" t="s">
        <v>611</v>
      </c>
    </row>
    <row r="41" ht="15">
      <c r="A41" s="605" t="s">
        <v>649</v>
      </c>
    </row>
    <row r="42" ht="15">
      <c r="A42" s="605" t="s">
        <v>645</v>
      </c>
    </row>
    <row r="43" ht="15">
      <c r="A43" s="605" t="s">
        <v>646</v>
      </c>
    </row>
    <row r="44" ht="15">
      <c r="A44" s="605" t="s">
        <v>648</v>
      </c>
    </row>
    <row r="45" ht="15.75" thickBot="1">
      <c r="A45" s="606" t="s">
        <v>647</v>
      </c>
    </row>
    <row r="46" ht="15.75" thickBot="1">
      <c r="A46" s="302"/>
    </row>
    <row r="47" ht="15">
      <c r="A47" s="608" t="s">
        <v>834</v>
      </c>
    </row>
    <row r="48" ht="15">
      <c r="A48" s="292"/>
    </row>
    <row r="49" ht="15">
      <c r="A49" s="292" t="s">
        <v>594</v>
      </c>
    </row>
    <row r="50" ht="30.75">
      <c r="A50" s="292" t="s">
        <v>650</v>
      </c>
    </row>
    <row r="51" ht="15">
      <c r="A51" s="292"/>
    </row>
    <row r="52" ht="46.5">
      <c r="A52" s="292" t="s">
        <v>651</v>
      </c>
    </row>
    <row r="53" ht="15">
      <c r="A53" s="292" t="s">
        <v>596</v>
      </c>
    </row>
    <row r="54" ht="15">
      <c r="A54" s="609" t="s">
        <v>653</v>
      </c>
    </row>
    <row r="55" ht="15">
      <c r="A55" s="609" t="s">
        <v>652</v>
      </c>
    </row>
    <row r="56" ht="15">
      <c r="A56" s="609" t="s">
        <v>686</v>
      </c>
    </row>
    <row r="57" ht="15">
      <c r="A57" s="609" t="s">
        <v>687</v>
      </c>
    </row>
    <row r="58" ht="15.75" thickBot="1">
      <c r="A58" s="610" t="s">
        <v>654</v>
      </c>
    </row>
    <row r="59" ht="15.75" thickBot="1">
      <c r="A59" s="302"/>
    </row>
    <row r="60" ht="15">
      <c r="A60" s="611" t="s">
        <v>835</v>
      </c>
    </row>
    <row r="61" ht="15">
      <c r="A61" s="294" t="s">
        <v>597</v>
      </c>
    </row>
    <row r="62" ht="15">
      <c r="A62" s="294"/>
    </row>
    <row r="63" ht="30.75">
      <c r="A63" s="294" t="s">
        <v>655</v>
      </c>
    </row>
    <row r="64" ht="46.5">
      <c r="A64" s="294" t="s">
        <v>688</v>
      </c>
    </row>
    <row r="65" ht="15">
      <c r="A65" s="294" t="s">
        <v>604</v>
      </c>
    </row>
    <row r="66" ht="15">
      <c r="A66" s="294" t="s">
        <v>605</v>
      </c>
    </row>
    <row r="67" ht="15">
      <c r="A67" s="294" t="s">
        <v>606</v>
      </c>
    </row>
    <row r="68" ht="15">
      <c r="A68" s="294" t="s">
        <v>656</v>
      </c>
    </row>
    <row r="69" ht="15">
      <c r="A69" s="294" t="s">
        <v>607</v>
      </c>
    </row>
    <row r="70" ht="15">
      <c r="A70" s="613" t="s">
        <v>661</v>
      </c>
    </row>
    <row r="71" ht="15">
      <c r="A71" s="613" t="s">
        <v>657</v>
      </c>
    </row>
    <row r="72" ht="15">
      <c r="A72" s="613" t="s">
        <v>658</v>
      </c>
    </row>
    <row r="73" ht="30.75">
      <c r="A73" s="613" t="s">
        <v>659</v>
      </c>
    </row>
    <row r="74" ht="31.5" thickBot="1">
      <c r="A74" s="528" t="s">
        <v>660</v>
      </c>
    </row>
    <row r="75" s="612" customFormat="1" ht="15.75" thickBot="1">
      <c r="A75" s="302"/>
    </row>
    <row r="76" s="612" customFormat="1" ht="15">
      <c r="A76" s="617" t="s">
        <v>488</v>
      </c>
    </row>
    <row r="77" ht="15">
      <c r="A77" s="291" t="s">
        <v>599</v>
      </c>
    </row>
    <row r="78" ht="15">
      <c r="A78" s="291"/>
    </row>
    <row r="79" ht="15">
      <c r="A79" s="291" t="s">
        <v>689</v>
      </c>
    </row>
    <row r="80" ht="31.5" customHeight="1">
      <c r="A80" s="291" t="s">
        <v>662</v>
      </c>
    </row>
    <row r="81" ht="30.75" customHeight="1">
      <c r="A81" s="614" t="s">
        <v>695</v>
      </c>
    </row>
    <row r="82" ht="15">
      <c r="A82" s="291" t="s">
        <v>600</v>
      </c>
    </row>
    <row r="83" ht="15">
      <c r="A83" s="291" t="s">
        <v>601</v>
      </c>
    </row>
    <row r="84" ht="46.5">
      <c r="A84" s="291" t="s">
        <v>669</v>
      </c>
    </row>
    <row r="85" ht="30.75">
      <c r="A85" s="291" t="s">
        <v>663</v>
      </c>
    </row>
    <row r="86" ht="30.75">
      <c r="A86" s="291" t="s">
        <v>664</v>
      </c>
    </row>
    <row r="87" ht="30.75">
      <c r="A87" s="291" t="s">
        <v>665</v>
      </c>
    </row>
    <row r="88" ht="15">
      <c r="A88" s="615" t="s">
        <v>670</v>
      </c>
    </row>
    <row r="89" ht="15">
      <c r="A89" s="615" t="s">
        <v>666</v>
      </c>
    </row>
    <row r="90" ht="15">
      <c r="A90" s="615" t="s">
        <v>667</v>
      </c>
    </row>
    <row r="91" ht="15.75" thickBot="1">
      <c r="A91" s="616" t="s">
        <v>668</v>
      </c>
    </row>
    <row r="92" ht="15.75" thickBot="1">
      <c r="A92" s="304"/>
    </row>
    <row r="93" s="305" customFormat="1" ht="15">
      <c r="A93" s="620" t="s">
        <v>602</v>
      </c>
    </row>
    <row r="94" s="305" customFormat="1" ht="15">
      <c r="A94" s="293" t="s">
        <v>603</v>
      </c>
    </row>
    <row r="95" s="305" customFormat="1" ht="15">
      <c r="A95" s="293"/>
    </row>
    <row r="96" s="305" customFormat="1" ht="30.75">
      <c r="A96" s="293" t="s">
        <v>678</v>
      </c>
    </row>
    <row r="97" s="305" customFormat="1" ht="15">
      <c r="A97" s="293"/>
    </row>
    <row r="98" s="305" customFormat="1" ht="30.75">
      <c r="A98" s="293" t="s">
        <v>671</v>
      </c>
    </row>
    <row r="99" s="305" customFormat="1" ht="15">
      <c r="A99" s="293"/>
    </row>
    <row r="100" s="305" customFormat="1" ht="46.5">
      <c r="A100" s="293" t="s">
        <v>690</v>
      </c>
    </row>
    <row r="101" s="305" customFormat="1" ht="15">
      <c r="A101" s="293"/>
    </row>
    <row r="102" s="305" customFormat="1" ht="15">
      <c r="A102" s="293" t="s">
        <v>672</v>
      </c>
    </row>
    <row r="103" s="305" customFormat="1" ht="15">
      <c r="A103" s="293"/>
    </row>
    <row r="104" s="305" customFormat="1" ht="46.5">
      <c r="A104" s="293" t="s">
        <v>673</v>
      </c>
    </row>
    <row r="105" s="305" customFormat="1" ht="15">
      <c r="A105" s="618" t="s">
        <v>675</v>
      </c>
    </row>
    <row r="106" s="305" customFormat="1" ht="15">
      <c r="A106" s="618" t="s">
        <v>674</v>
      </c>
    </row>
    <row r="107" s="305" customFormat="1" ht="15">
      <c r="A107" s="618" t="s">
        <v>676</v>
      </c>
    </row>
    <row r="108" s="305" customFormat="1" ht="15.75" thickBot="1">
      <c r="A108" s="619" t="s">
        <v>677</v>
      </c>
    </row>
    <row r="109" s="305" customFormat="1" ht="15.75" thickBot="1">
      <c r="A109" s="700"/>
    </row>
    <row r="110" s="305" customFormat="1" ht="15">
      <c r="A110" s="611" t="s">
        <v>800</v>
      </c>
    </row>
    <row r="111" s="305" customFormat="1" ht="15">
      <c r="A111" s="294"/>
    </row>
    <row r="112" s="305" customFormat="1" ht="46.5">
      <c r="A112" s="294" t="s">
        <v>801</v>
      </c>
    </row>
    <row r="113" s="305" customFormat="1" ht="15">
      <c r="A113" s="294"/>
    </row>
    <row r="114" s="305" customFormat="1" ht="30.75">
      <c r="A114" s="294" t="s">
        <v>802</v>
      </c>
    </row>
    <row r="115" s="305" customFormat="1" ht="15.75" thickBot="1">
      <c r="A115" s="528"/>
    </row>
    <row r="116" ht="15.75" thickBot="1">
      <c r="A116" s="302"/>
    </row>
    <row r="117" ht="15">
      <c r="A117" s="621" t="s">
        <v>679</v>
      </c>
    </row>
    <row r="118" ht="15">
      <c r="A118" s="290" t="s">
        <v>680</v>
      </c>
    </row>
    <row r="119" ht="15">
      <c r="A119" s="290"/>
    </row>
    <row r="120" ht="36" customHeight="1">
      <c r="A120" s="290" t="s">
        <v>681</v>
      </c>
    </row>
    <row r="121" ht="13.5" customHeight="1">
      <c r="A121" s="290"/>
    </row>
    <row r="122" ht="50.25" customHeight="1">
      <c r="A122" s="290" t="s">
        <v>682</v>
      </c>
    </row>
    <row r="123" ht="15">
      <c r="A123" s="290"/>
    </row>
    <row r="124" ht="15">
      <c r="A124" s="290" t="s">
        <v>683</v>
      </c>
    </row>
    <row r="125" ht="15">
      <c r="A125" s="622"/>
    </row>
    <row r="126" ht="15.7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342" t="s">
        <v>808</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4"/>
      <c r="AB1" s="1105"/>
      <c r="AC1" s="525"/>
    </row>
    <row r="2" spans="1:29" s="196" customFormat="1" ht="54" customHeight="1" thickBot="1">
      <c r="A2" s="1343" t="s">
        <v>163</v>
      </c>
      <c r="B2" s="1344"/>
      <c r="C2" s="1344"/>
      <c r="D2" s="1344"/>
      <c r="E2" s="1344"/>
      <c r="F2" s="1344"/>
      <c r="G2" s="1344"/>
      <c r="H2" s="1344"/>
      <c r="I2" s="1344"/>
      <c r="J2" s="1344"/>
      <c r="K2" s="1344"/>
      <c r="L2" s="1344"/>
      <c r="M2" s="1344"/>
      <c r="N2" s="1345" t="s">
        <v>588</v>
      </c>
      <c r="O2" s="1345"/>
      <c r="P2" s="1345"/>
      <c r="Q2" s="1345"/>
      <c r="R2" s="683"/>
      <c r="S2" s="658"/>
      <c r="T2" s="658"/>
      <c r="U2" s="658"/>
      <c r="V2" s="658"/>
      <c r="W2" s="658"/>
      <c r="X2" s="1346" t="s">
        <v>763</v>
      </c>
      <c r="Y2" s="1346"/>
      <c r="Z2" s="1345" t="s">
        <v>284</v>
      </c>
      <c r="AA2" s="1345"/>
      <c r="AB2" s="1345"/>
      <c r="AC2" s="1345"/>
    </row>
    <row r="3" spans="1:28" ht="24.75" customHeight="1" thickBot="1">
      <c r="A3" s="1347" t="s">
        <v>764</v>
      </c>
      <c r="B3" s="1348"/>
      <c r="C3" s="1348"/>
      <c r="D3" s="1348"/>
      <c r="E3" s="1348"/>
      <c r="F3" s="1348"/>
      <c r="G3" s="1348"/>
      <c r="H3" s="1348"/>
      <c r="I3" s="1348"/>
      <c r="J3" s="1349"/>
      <c r="K3" s="194"/>
      <c r="L3" s="194"/>
      <c r="N3" s="1347" t="s">
        <v>488</v>
      </c>
      <c r="O3" s="1348"/>
      <c r="P3" s="1348"/>
      <c r="Q3" s="1348"/>
      <c r="R3" s="1348"/>
      <c r="S3" s="1349"/>
      <c r="T3" s="198"/>
      <c r="U3" s="198"/>
      <c r="X3" s="1347" t="s">
        <v>489</v>
      </c>
      <c r="Y3" s="1348"/>
      <c r="Z3" s="1348"/>
      <c r="AA3" s="1348"/>
      <c r="AB3" s="1349"/>
    </row>
    <row r="4" spans="1:28" ht="49.5" customHeight="1" thickBot="1">
      <c r="A4" s="1327" t="s">
        <v>735</v>
      </c>
      <c r="B4" s="1327"/>
      <c r="C4" s="1327"/>
      <c r="D4" s="1327"/>
      <c r="E4" s="1327"/>
      <c r="F4" s="1327"/>
      <c r="G4" s="1327"/>
      <c r="H4" s="1327"/>
      <c r="I4" s="1327"/>
      <c r="J4" s="1327"/>
      <c r="K4" s="523"/>
      <c r="L4" s="523"/>
      <c r="N4" s="1327" t="s">
        <v>619</v>
      </c>
      <c r="O4" s="1327"/>
      <c r="P4" s="1327"/>
      <c r="Q4" s="1327"/>
      <c r="R4" s="1327"/>
      <c r="S4" s="1327"/>
      <c r="T4" s="195"/>
      <c r="U4" s="195"/>
      <c r="X4" s="1327" t="s">
        <v>746</v>
      </c>
      <c r="Y4" s="1327"/>
      <c r="Z4" s="1327"/>
      <c r="AA4" s="1327"/>
      <c r="AB4" s="1327"/>
    </row>
    <row r="5" spans="1:28" ht="12.75" customHeight="1" thickBot="1">
      <c r="A5" s="1328"/>
      <c r="B5" s="1328"/>
      <c r="C5" s="1328"/>
      <c r="D5" s="1328"/>
      <c r="E5" s="1328"/>
      <c r="F5" s="1328"/>
      <c r="G5" s="1328"/>
      <c r="H5" s="1328"/>
      <c r="I5" s="1328"/>
      <c r="J5" s="1328"/>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329"/>
      <c r="B6" s="1329"/>
      <c r="C6" s="1329"/>
      <c r="D6" s="1329"/>
      <c r="E6" s="1329"/>
      <c r="F6" s="1329"/>
      <c r="G6" s="1329"/>
      <c r="H6" s="1329"/>
      <c r="I6" s="1329"/>
      <c r="J6" s="1329"/>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330" t="s">
        <v>456</v>
      </c>
      <c r="AH6" s="1331"/>
      <c r="AI6" s="1331"/>
      <c r="AJ6" s="1331"/>
      <c r="AK6" s="1331"/>
      <c r="AL6" s="1331"/>
      <c r="AM6" s="1331"/>
      <c r="AN6" s="1332"/>
      <c r="AP6" s="1333" t="s">
        <v>242</v>
      </c>
      <c r="AQ6" s="1334"/>
      <c r="AR6" s="1334"/>
      <c r="AS6" s="1334"/>
      <c r="AT6" s="1334"/>
      <c r="AU6" s="1334"/>
      <c r="AV6" s="1335"/>
    </row>
    <row r="7" spans="1:48" ht="27.75" customHeight="1" thickBot="1">
      <c r="A7" s="1339" t="s">
        <v>4</v>
      </c>
      <c r="B7" s="1340"/>
      <c r="C7" s="1340"/>
      <c r="D7" s="1340"/>
      <c r="E7" s="1340"/>
      <c r="F7" s="1340"/>
      <c r="G7" s="1340"/>
      <c r="H7" s="1340"/>
      <c r="I7" s="1340"/>
      <c r="J7" s="1341"/>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287" t="s">
        <v>474</v>
      </c>
      <c r="AH7" s="1288"/>
      <c r="AI7" s="1288"/>
      <c r="AJ7" s="1288"/>
      <c r="AK7" s="1288"/>
      <c r="AL7" s="1288"/>
      <c r="AM7" s="1288"/>
      <c r="AN7" s="1289"/>
      <c r="AP7" s="1336"/>
      <c r="AQ7" s="1337"/>
      <c r="AR7" s="1337"/>
      <c r="AS7" s="1337"/>
      <c r="AT7" s="1337"/>
      <c r="AU7" s="1337"/>
      <c r="AV7" s="1338"/>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WG Cheese Ravioli</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269" t="s">
        <v>454</v>
      </c>
      <c r="AH8" s="1270"/>
      <c r="AI8" s="1270"/>
      <c r="AJ8" s="1270"/>
      <c r="AK8" s="588">
        <v>1</v>
      </c>
      <c r="AL8" s="588">
        <f>INDEX(SIZES,AK8)</f>
        <v>0</v>
      </c>
      <c r="AM8" s="1317"/>
      <c r="AN8" s="1318"/>
      <c r="AP8" s="908" t="s">
        <v>232</v>
      </c>
      <c r="AQ8" s="909"/>
      <c r="AR8" s="909"/>
      <c r="AS8" s="588">
        <v>1</v>
      </c>
      <c r="AT8" s="588">
        <f>INDEX(SIZES,AS8)</f>
        <v>0</v>
      </c>
      <c r="AU8" s="1319"/>
      <c r="AV8" s="1320"/>
    </row>
    <row r="9" spans="1:48" ht="47.25" customHeight="1">
      <c r="A9" s="1321" t="s">
        <v>586</v>
      </c>
      <c r="B9" s="1322"/>
      <c r="C9" s="1322"/>
      <c r="D9" s="1322"/>
      <c r="E9" s="1322"/>
      <c r="F9" s="1323"/>
      <c r="G9" s="1324" t="s">
        <v>587</v>
      </c>
      <c r="H9" s="1325"/>
      <c r="I9" s="1325"/>
      <c r="J9" s="1326"/>
      <c r="K9" s="523"/>
      <c r="L9" s="523"/>
      <c r="N9" s="655" t="str">
        <f>IF('All Meals'!C14="","",'All Meals'!C14)</f>
        <v>Cheese Pizza, Pepperoni Pizza, Chef Special Pizza</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269" t="s">
        <v>455</v>
      </c>
      <c r="AH9" s="1270"/>
      <c r="AI9" s="1270"/>
      <c r="AJ9" s="1270"/>
      <c r="AK9" s="588">
        <v>1</v>
      </c>
      <c r="AL9" s="588">
        <f>INDEX(SIZES,AK9)</f>
        <v>0</v>
      </c>
      <c r="AM9" s="1317"/>
      <c r="AN9" s="1318"/>
      <c r="AP9" s="908"/>
      <c r="AQ9" s="909"/>
      <c r="AR9" s="909"/>
      <c r="AS9" s="588">
        <v>1</v>
      </c>
      <c r="AT9" s="588">
        <f>INDEX(SIZES,AS9)</f>
        <v>0</v>
      </c>
      <c r="AU9" s="1309"/>
      <c r="AV9" s="1310"/>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Homestyle Chicken and Biscuit</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269" t="s">
        <v>462</v>
      </c>
      <c r="AH10" s="1270"/>
      <c r="AI10" s="1270"/>
      <c r="AJ10" s="1270"/>
      <c r="AK10" s="411"/>
      <c r="AL10" s="411"/>
      <c r="AM10" s="1307"/>
      <c r="AN10" s="1308"/>
      <c r="AP10" s="908"/>
      <c r="AQ10" s="909"/>
      <c r="AR10" s="909"/>
      <c r="AS10" s="588">
        <v>1</v>
      </c>
      <c r="AT10" s="588">
        <f>INDEX(SIZES,AS10)</f>
        <v>0</v>
      </c>
      <c r="AU10" s="1309"/>
      <c r="AV10" s="1310"/>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Turkey and Beef Strogonoff</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269"/>
      <c r="AH11" s="1270"/>
      <c r="AI11" s="1270"/>
      <c r="AJ11" s="1270"/>
      <c r="AK11" s="411"/>
      <c r="AL11" s="411"/>
      <c r="AM11" s="1307"/>
      <c r="AN11" s="1308"/>
      <c r="AP11" s="908"/>
      <c r="AQ11" s="909"/>
      <c r="AR11" s="909"/>
      <c r="AS11" s="588">
        <v>1</v>
      </c>
      <c r="AT11" s="588">
        <f>INDEX(SIZES,AS11)</f>
        <v>0</v>
      </c>
      <c r="AU11" s="1309"/>
      <c r="AV11" s="1310"/>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Grilled Cheese, Grilled Ham and Cheese, Tomato Tortellini Soup</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269" t="s">
        <v>473</v>
      </c>
      <c r="AH12" s="1270"/>
      <c r="AI12" s="1270"/>
      <c r="AJ12" s="1270"/>
      <c r="AK12" s="315"/>
      <c r="AL12" s="315"/>
      <c r="AM12" s="1311">
        <f>ROUND(IF(ISERROR((AM10*AL8)/AL9),0,(AM10*AL8)/AL9),2)</f>
        <v>0</v>
      </c>
      <c r="AN12" s="1312"/>
      <c r="AP12" s="908"/>
      <c r="AQ12" s="909"/>
      <c r="AR12" s="909"/>
      <c r="AS12" s="588">
        <v>1</v>
      </c>
      <c r="AT12" s="588">
        <f>INDEX(SIZES,AS12)</f>
        <v>0</v>
      </c>
      <c r="AU12" s="1313"/>
      <c r="AV12" s="1314"/>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269"/>
      <c r="AH13" s="1270"/>
      <c r="AI13" s="1270"/>
      <c r="AJ13" s="1270"/>
      <c r="AK13" s="588"/>
      <c r="AL13" s="588"/>
      <c r="AM13" s="1311"/>
      <c r="AN13" s="1312"/>
      <c r="AP13" s="910"/>
      <c r="AQ13" s="911"/>
      <c r="AR13" s="911"/>
      <c r="AS13" s="250"/>
      <c r="AT13" s="250"/>
      <c r="AU13" s="1315">
        <f>SUM(AT8:AT12)</f>
        <v>0</v>
      </c>
      <c r="AV13" s="1316"/>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287" t="s">
        <v>475</v>
      </c>
      <c r="AH14" s="1288"/>
      <c r="AI14" s="1288"/>
      <c r="AJ14" s="1288"/>
      <c r="AK14" s="1288"/>
      <c r="AL14" s="1288"/>
      <c r="AM14" s="1288"/>
      <c r="AN14" s="1289"/>
      <c r="AP14" s="1290" t="s">
        <v>436</v>
      </c>
      <c r="AQ14" s="1291"/>
      <c r="AR14" s="1291"/>
      <c r="AS14" s="1291"/>
      <c r="AT14" s="1291"/>
      <c r="AU14" s="1291"/>
      <c r="AV14" s="1292"/>
    </row>
    <row r="15" spans="1:48" ht="47.25" customHeight="1" thickBot="1">
      <c r="A15" s="1296" t="s">
        <v>10</v>
      </c>
      <c r="B15" s="1297"/>
      <c r="C15" s="1297"/>
      <c r="D15" s="1297"/>
      <c r="E15" s="1297"/>
      <c r="F15" s="1297"/>
      <c r="G15" s="1297"/>
      <c r="H15" s="1297"/>
      <c r="I15" s="1297"/>
      <c r="J15" s="1298"/>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269" t="s">
        <v>476</v>
      </c>
      <c r="AH15" s="1270"/>
      <c r="AI15" s="1270"/>
      <c r="AJ15" s="1270"/>
      <c r="AK15" s="25"/>
      <c r="AL15" s="25"/>
      <c r="AM15" s="1299"/>
      <c r="AN15" s="1300"/>
      <c r="AP15" s="1293"/>
      <c r="AQ15" s="1294"/>
      <c r="AR15" s="1294"/>
      <c r="AS15" s="1294"/>
      <c r="AT15" s="1294"/>
      <c r="AU15" s="1294"/>
      <c r="AV15" s="1295"/>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269" t="s">
        <v>477</v>
      </c>
      <c r="AH16" s="1270"/>
      <c r="AI16" s="1270"/>
      <c r="AJ16" s="1270"/>
      <c r="AK16" s="25"/>
      <c r="AL16" s="25"/>
      <c r="AM16" s="1299"/>
      <c r="AN16" s="1300"/>
      <c r="AP16" s="1301" t="s">
        <v>233</v>
      </c>
      <c r="AQ16" s="1302"/>
      <c r="AR16" s="1303"/>
      <c r="AS16" s="193"/>
      <c r="AT16" s="193"/>
      <c r="AU16" s="937"/>
      <c r="AV16" s="938"/>
    </row>
    <row r="17" spans="1:48" ht="47.25" customHeight="1">
      <c r="A17" s="1304" t="s">
        <v>120</v>
      </c>
      <c r="B17" s="1305"/>
      <c r="C17" s="1305"/>
      <c r="D17" s="1305"/>
      <c r="E17" s="1305"/>
      <c r="F17" s="1305"/>
      <c r="G17" s="1305"/>
      <c r="H17" s="1305"/>
      <c r="I17" s="1305"/>
      <c r="J17" s="1306"/>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67" t="s">
        <v>461</v>
      </c>
      <c r="AH17" s="1268"/>
      <c r="AI17" s="1268"/>
      <c r="AJ17" s="1268"/>
      <c r="AK17" s="251"/>
      <c r="AL17" s="251"/>
      <c r="AM17" s="1271"/>
      <c r="AN17" s="1272"/>
      <c r="AP17" s="934"/>
      <c r="AQ17" s="935"/>
      <c r="AR17" s="936"/>
      <c r="AS17" s="193"/>
      <c r="AT17" s="193"/>
      <c r="AU17" s="939"/>
      <c r="AV17" s="940"/>
    </row>
    <row r="18" spans="1:48" ht="47.25" customHeight="1" thickBot="1">
      <c r="A18" s="529"/>
      <c r="B18" s="530">
        <v>4</v>
      </c>
      <c r="C18" s="546">
        <v>114.65</v>
      </c>
      <c r="D18" s="546">
        <v>0.3595</v>
      </c>
      <c r="E18" s="546">
        <v>136</v>
      </c>
      <c r="F18" s="1275" t="s">
        <v>495</v>
      </c>
      <c r="G18" s="1275"/>
      <c r="H18" s="1275"/>
      <c r="I18" s="1275"/>
      <c r="J18" s="1276"/>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269"/>
      <c r="AH18" s="1270"/>
      <c r="AI18" s="1270"/>
      <c r="AJ18" s="1270"/>
      <c r="AK18" s="252"/>
      <c r="AL18" s="252"/>
      <c r="AM18" s="1273"/>
      <c r="AN18" s="1274"/>
      <c r="AP18" s="786" t="s">
        <v>231</v>
      </c>
      <c r="AQ18" s="918"/>
      <c r="AR18" s="919"/>
      <c r="AS18" s="251"/>
      <c r="AT18" s="251"/>
      <c r="AU18" s="1277">
        <f>FLOOR(AU16,0.125)</f>
        <v>0</v>
      </c>
      <c r="AV18" s="1278"/>
    </row>
    <row r="19" spans="1:48" ht="47.25" customHeight="1" thickBot="1">
      <c r="A19" s="529"/>
      <c r="B19" s="530"/>
      <c r="C19" s="546">
        <v>92.5</v>
      </c>
      <c r="D19" s="546">
        <v>0.841</v>
      </c>
      <c r="E19" s="546">
        <v>105</v>
      </c>
      <c r="F19" s="1275" t="s">
        <v>496</v>
      </c>
      <c r="G19" s="1275"/>
      <c r="H19" s="1275"/>
      <c r="I19" s="1275"/>
      <c r="J19" s="1276"/>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269" t="s">
        <v>478</v>
      </c>
      <c r="AH19" s="1270"/>
      <c r="AI19" s="1270"/>
      <c r="AJ19" s="1270"/>
      <c r="AK19" s="251"/>
      <c r="AL19" s="251"/>
      <c r="AM19" s="1283">
        <f>ROUND(IF(ISERROR((AM17*AM15)/AM16),0,(AM17*AM15)/AM16),2)</f>
        <v>0</v>
      </c>
      <c r="AN19" s="1284"/>
      <c r="AP19" s="787"/>
      <c r="AQ19" s="920"/>
      <c r="AR19" s="921"/>
      <c r="AS19" s="252"/>
      <c r="AT19" s="252"/>
      <c r="AU19" s="1279"/>
      <c r="AV19" s="1280"/>
    </row>
    <row r="20" spans="1:40" ht="47.25" customHeight="1" thickBot="1">
      <c r="A20" s="529"/>
      <c r="B20" s="530"/>
      <c r="C20" s="546">
        <v>124.15</v>
      </c>
      <c r="D20" s="546">
        <v>1.0635</v>
      </c>
      <c r="E20" s="546">
        <v>138</v>
      </c>
      <c r="F20" s="1275" t="s">
        <v>497</v>
      </c>
      <c r="G20" s="1275"/>
      <c r="H20" s="1275"/>
      <c r="I20" s="1275"/>
      <c r="J20" s="1276"/>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81"/>
      <c r="AH20" s="1282"/>
      <c r="AI20" s="1282"/>
      <c r="AJ20" s="1282"/>
      <c r="AK20" s="252"/>
      <c r="AL20" s="252"/>
      <c r="AM20" s="1285"/>
      <c r="AN20" s="1286"/>
    </row>
    <row r="21" spans="1:31" ht="47.25" customHeight="1" thickBot="1">
      <c r="A21" s="531"/>
      <c r="B21" s="532"/>
      <c r="C21" s="532">
        <v>0</v>
      </c>
      <c r="D21" s="532">
        <v>0</v>
      </c>
      <c r="E21" s="532">
        <v>0</v>
      </c>
      <c r="F21" s="1250" t="s">
        <v>146</v>
      </c>
      <c r="G21" s="1250"/>
      <c r="H21" s="1250"/>
      <c r="I21" s="1250"/>
      <c r="J21" s="125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855" t="s">
        <v>593</v>
      </c>
      <c r="AH22" s="855"/>
      <c r="AI22" s="855"/>
      <c r="AJ22" s="855"/>
      <c r="AK22" s="855"/>
      <c r="AL22" s="855"/>
      <c r="AM22" s="855"/>
      <c r="AN22" s="855"/>
      <c r="AO22" s="855"/>
      <c r="AP22" s="855"/>
      <c r="AQ22" s="855"/>
      <c r="AR22" s="855"/>
      <c r="AS22" s="855"/>
      <c r="AT22" s="855"/>
      <c r="AU22" s="855"/>
      <c r="AV22" s="855"/>
    </row>
    <row r="23" spans="1:31" ht="47.25" customHeight="1">
      <c r="A23" s="1252" t="s">
        <v>734</v>
      </c>
      <c r="B23" s="1253"/>
      <c r="C23" s="1253"/>
      <c r="D23" s="1253"/>
      <c r="E23" s="1253"/>
      <c r="F23" s="1253"/>
      <c r="G23" s="1253"/>
      <c r="H23" s="1253"/>
      <c r="I23" s="1253"/>
      <c r="J23" s="125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55"/>
      <c r="B24" s="1256"/>
      <c r="C24" s="1256"/>
      <c r="D24" s="1256"/>
      <c r="E24" s="1256"/>
      <c r="F24" s="1256"/>
      <c r="G24" s="1256"/>
      <c r="H24" s="1256"/>
      <c r="I24" s="1256"/>
      <c r="J24" s="1257"/>
      <c r="K24" s="1258" t="s">
        <v>769</v>
      </c>
      <c r="L24" s="125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60" t="s">
        <v>449</v>
      </c>
      <c r="B25" s="1260"/>
      <c r="C25" s="1260"/>
      <c r="D25" s="1260"/>
      <c r="E25" s="1260"/>
      <c r="F25" s="1260"/>
      <c r="G25" s="1260"/>
      <c r="H25" s="1260"/>
      <c r="I25" s="1260"/>
      <c r="J25" s="126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61" t="s">
        <v>733</v>
      </c>
      <c r="B26" s="1262"/>
      <c r="C26" s="1262"/>
      <c r="D26" s="1262"/>
      <c r="E26" s="1262"/>
      <c r="F26" s="1262"/>
      <c r="G26" s="1263"/>
      <c r="H26" s="682"/>
      <c r="I26" s="682"/>
      <c r="J26" s="661">
        <f>IF(ISERROR(('Weekly Report'!G13/SUM('Weekly Report'!G13:G17))*'Weekly Report'!G10),0,('Weekly Report'!G13)/SUM('Weekly Report'!G13:G17))*'Weekly Report'!G10</f>
        <v>1.0666666666666667</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64" t="s">
        <v>772</v>
      </c>
      <c r="AI26" s="1265"/>
      <c r="AJ26" s="1265"/>
      <c r="AK26" s="1265"/>
      <c r="AL26" s="1265"/>
      <c r="AM26" s="1265"/>
      <c r="AN26" s="1265"/>
      <c r="AO26" s="1265"/>
      <c r="AP26" s="1265"/>
      <c r="AQ26" s="1265"/>
      <c r="AR26" s="1265"/>
      <c r="AS26" s="1265"/>
      <c r="AT26" s="1265"/>
      <c r="AU26" s="1266"/>
      <c r="AV26" s="194"/>
    </row>
    <row r="27" spans="1:47" ht="47.25" customHeight="1">
      <c r="A27" s="1248" t="s">
        <v>698</v>
      </c>
      <c r="B27" s="1248"/>
      <c r="C27" s="1248"/>
      <c r="D27" s="1248"/>
      <c r="E27" s="1248"/>
      <c r="F27" s="1248"/>
      <c r="G27" s="1248"/>
      <c r="H27" s="1248"/>
      <c r="I27" s="1248"/>
      <c r="J27" s="1248"/>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49" t="s">
        <v>569</v>
      </c>
      <c r="AI27" s="1249"/>
      <c r="AJ27" s="1249"/>
      <c r="AK27" s="1249"/>
      <c r="AL27" s="1249"/>
      <c r="AM27" s="1249"/>
      <c r="AN27" s="1249" t="s">
        <v>570</v>
      </c>
      <c r="AO27" s="1249"/>
      <c r="AP27" s="1249"/>
      <c r="AQ27" s="1249" t="s">
        <v>571</v>
      </c>
      <c r="AR27" s="1249"/>
      <c r="AU27" s="688" t="s">
        <v>773</v>
      </c>
    </row>
    <row r="28" spans="1:47" ht="47.25" customHeight="1">
      <c r="A28" s="547"/>
      <c r="B28" s="548">
        <v>4</v>
      </c>
      <c r="C28" s="549">
        <v>40.6</v>
      </c>
      <c r="D28" s="549">
        <v>0.3091666666666667</v>
      </c>
      <c r="E28" s="549">
        <v>43.96</v>
      </c>
      <c r="F28" s="1245" t="s">
        <v>501</v>
      </c>
      <c r="G28" s="1245"/>
      <c r="H28" s="1245"/>
      <c r="I28" s="1245"/>
      <c r="J28" s="1246"/>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30" t="s">
        <v>583</v>
      </c>
      <c r="AI28" s="1230"/>
      <c r="AJ28" s="1230"/>
      <c r="AK28" s="1230"/>
      <c r="AL28" s="1230"/>
      <c r="AM28" s="1230"/>
      <c r="AN28" s="1230">
        <v>68</v>
      </c>
      <c r="AO28" s="1230"/>
      <c r="AP28" s="1230"/>
      <c r="AQ28" s="1230">
        <v>4.87</v>
      </c>
      <c r="AR28" s="1230"/>
      <c r="AU28" s="689">
        <v>61</v>
      </c>
    </row>
    <row r="29" spans="1:47" ht="47.25" customHeight="1">
      <c r="A29" s="550"/>
      <c r="B29" s="551"/>
      <c r="C29" s="549">
        <v>63</v>
      </c>
      <c r="D29" s="549">
        <v>1.0266666666666668</v>
      </c>
      <c r="E29" s="549"/>
      <c r="F29" s="1245" t="s">
        <v>502</v>
      </c>
      <c r="G29" s="1245"/>
      <c r="H29" s="1245"/>
      <c r="I29" s="1245"/>
      <c r="J29" s="1246"/>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7" t="s">
        <v>732</v>
      </c>
      <c r="AI29" s="1230">
        <v>68</v>
      </c>
      <c r="AJ29" s="1230">
        <v>1.58</v>
      </c>
      <c r="AK29" s="1230" t="s">
        <v>572</v>
      </c>
      <c r="AL29" s="1230">
        <v>68</v>
      </c>
      <c r="AM29" s="1230">
        <v>1.58</v>
      </c>
      <c r="AN29" s="1230">
        <v>94</v>
      </c>
      <c r="AO29" s="1230">
        <v>1.58</v>
      </c>
      <c r="AP29" s="1230" t="s">
        <v>572</v>
      </c>
      <c r="AQ29" s="1244">
        <v>1.6</v>
      </c>
      <c r="AR29" s="1244"/>
      <c r="AU29" s="689">
        <v>70</v>
      </c>
    </row>
    <row r="30" spans="1:47" ht="47.25" customHeight="1">
      <c r="A30" s="550"/>
      <c r="B30" s="551"/>
      <c r="C30" s="549">
        <v>85.4</v>
      </c>
      <c r="D30" s="549">
        <v>1.7441666666666669</v>
      </c>
      <c r="E30" s="549"/>
      <c r="F30" s="1245" t="s">
        <v>503</v>
      </c>
      <c r="G30" s="1245"/>
      <c r="H30" s="1245"/>
      <c r="I30" s="1245"/>
      <c r="J30" s="1246"/>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30" t="s">
        <v>573</v>
      </c>
      <c r="AI30" s="1230">
        <v>52</v>
      </c>
      <c r="AJ30" s="1230">
        <v>3.46</v>
      </c>
      <c r="AK30" s="1230" t="s">
        <v>573</v>
      </c>
      <c r="AL30" s="1230">
        <v>52</v>
      </c>
      <c r="AM30" s="1230">
        <v>3.46</v>
      </c>
      <c r="AN30" s="1230">
        <v>52</v>
      </c>
      <c r="AO30" s="1230">
        <v>3.46</v>
      </c>
      <c r="AP30" s="1230" t="s">
        <v>573</v>
      </c>
      <c r="AQ30" s="1230">
        <v>3.46</v>
      </c>
      <c r="AR30" s="1230"/>
      <c r="AU30" s="689">
        <v>6</v>
      </c>
    </row>
    <row r="31" spans="1:47" ht="47.25" customHeight="1">
      <c r="A31" s="552"/>
      <c r="B31" s="553"/>
      <c r="C31" s="553">
        <v>0</v>
      </c>
      <c r="D31" s="553">
        <v>0</v>
      </c>
      <c r="E31" s="553"/>
      <c r="F31" s="1242" t="s">
        <v>147</v>
      </c>
      <c r="G31" s="1242"/>
      <c r="H31" s="1242"/>
      <c r="I31" s="1242"/>
      <c r="J31" s="1243"/>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30" t="s">
        <v>574</v>
      </c>
      <c r="AI31" s="1230">
        <v>73</v>
      </c>
      <c r="AJ31" s="1230">
        <v>1.2</v>
      </c>
      <c r="AK31" s="1230" t="s">
        <v>574</v>
      </c>
      <c r="AL31" s="1230">
        <v>73</v>
      </c>
      <c r="AM31" s="1230">
        <v>1.2</v>
      </c>
      <c r="AN31" s="1230">
        <v>73</v>
      </c>
      <c r="AO31" s="1230">
        <v>1.2</v>
      </c>
      <c r="AP31" s="1230" t="s">
        <v>574</v>
      </c>
      <c r="AQ31" s="1244">
        <v>1.2</v>
      </c>
      <c r="AR31" s="1244"/>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30" t="s">
        <v>575</v>
      </c>
      <c r="AI32" s="1230">
        <v>29</v>
      </c>
      <c r="AJ32" s="1230">
        <v>0.19</v>
      </c>
      <c r="AK32" s="1230" t="s">
        <v>575</v>
      </c>
      <c r="AL32" s="1230">
        <v>29</v>
      </c>
      <c r="AM32" s="1230">
        <v>0.19</v>
      </c>
      <c r="AN32" s="1230">
        <v>29</v>
      </c>
      <c r="AO32" s="1230">
        <v>0.19</v>
      </c>
      <c r="AP32" s="1230" t="s">
        <v>575</v>
      </c>
      <c r="AQ32" s="1230">
        <v>0.19</v>
      </c>
      <c r="AR32" s="1230"/>
      <c r="AU32" s="689">
        <v>168</v>
      </c>
    </row>
    <row r="33" spans="1:47" ht="47.25" customHeight="1">
      <c r="A33" s="1238" t="s">
        <v>450</v>
      </c>
      <c r="B33" s="1238"/>
      <c r="C33" s="1238"/>
      <c r="D33" s="1238"/>
      <c r="E33" s="1238"/>
      <c r="F33" s="1238"/>
      <c r="G33" s="1238"/>
      <c r="H33" s="1238"/>
      <c r="I33" s="1238"/>
      <c r="J33" s="1238"/>
      <c r="K33" s="1205" t="s">
        <v>774</v>
      </c>
      <c r="L33" s="1206"/>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30" t="s">
        <v>576</v>
      </c>
      <c r="AI33" s="1230">
        <v>43</v>
      </c>
      <c r="AJ33" s="1230">
        <v>0.66</v>
      </c>
      <c r="AK33" s="1230" t="s">
        <v>576</v>
      </c>
      <c r="AL33" s="1230">
        <v>43</v>
      </c>
      <c r="AM33" s="1230">
        <v>0.66</v>
      </c>
      <c r="AN33" s="1230">
        <v>43</v>
      </c>
      <c r="AO33" s="1230">
        <v>0.66</v>
      </c>
      <c r="AP33" s="1230" t="s">
        <v>576</v>
      </c>
      <c r="AQ33" s="1230">
        <v>0.66</v>
      </c>
      <c r="AR33" s="1230"/>
      <c r="AU33" s="689">
        <v>146</v>
      </c>
    </row>
    <row r="34" spans="1:47" ht="47.25" customHeight="1">
      <c r="A34" s="1239" t="s">
        <v>731</v>
      </c>
      <c r="B34" s="1240"/>
      <c r="C34" s="1240"/>
      <c r="D34" s="1240"/>
      <c r="E34" s="1240"/>
      <c r="F34" s="1240"/>
      <c r="G34" s="1241"/>
      <c r="H34" s="681"/>
      <c r="I34" s="681"/>
      <c r="J34" s="662">
        <f>IF(ISERROR(('Weekly Report'!G14)/SUM('Weekly Report'!G13:G17)*'Weekly Report'!G10),0,(('Weekly Report'!G14)/SUM('Weekly Report'!G13:G17)*'Weekly Report'!G10))</f>
        <v>2</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30" t="s">
        <v>577</v>
      </c>
      <c r="AI34" s="1230">
        <v>11</v>
      </c>
      <c r="AJ34" s="1230">
        <v>0.07</v>
      </c>
      <c r="AK34" s="1230" t="s">
        <v>577</v>
      </c>
      <c r="AL34" s="1230">
        <v>11</v>
      </c>
      <c r="AM34" s="1230">
        <v>0.07</v>
      </c>
      <c r="AN34" s="1230">
        <v>11</v>
      </c>
      <c r="AO34" s="1230">
        <v>0.07</v>
      </c>
      <c r="AP34" s="1230" t="s">
        <v>577</v>
      </c>
      <c r="AQ34" s="1230">
        <v>0.07</v>
      </c>
      <c r="AR34" s="1230"/>
      <c r="AU34" s="689">
        <v>134</v>
      </c>
    </row>
    <row r="35" spans="1:47" ht="47.25" customHeight="1">
      <c r="A35" s="1232" t="s">
        <v>589</v>
      </c>
      <c r="B35" s="1233"/>
      <c r="C35" s="1233"/>
      <c r="D35" s="1233"/>
      <c r="E35" s="1233"/>
      <c r="F35" s="1234"/>
      <c r="G35" s="1235" t="s">
        <v>590</v>
      </c>
      <c r="H35" s="1236"/>
      <c r="I35" s="1236"/>
      <c r="J35" s="123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30" t="s">
        <v>578</v>
      </c>
      <c r="AI35" s="1230">
        <v>57</v>
      </c>
      <c r="AJ35" s="1230">
        <v>0.72</v>
      </c>
      <c r="AK35" s="1230" t="s">
        <v>578</v>
      </c>
      <c r="AL35" s="1230">
        <v>57</v>
      </c>
      <c r="AM35" s="1230">
        <v>0.72</v>
      </c>
      <c r="AN35" s="1230">
        <v>57</v>
      </c>
      <c r="AO35" s="1230">
        <v>0.72</v>
      </c>
      <c r="AP35" s="1230" t="s">
        <v>578</v>
      </c>
      <c r="AQ35" s="1230">
        <v>0.72</v>
      </c>
      <c r="AR35" s="1230"/>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30" t="s">
        <v>579</v>
      </c>
      <c r="AI36" s="1230">
        <v>9</v>
      </c>
      <c r="AJ36" s="1230">
        <v>0</v>
      </c>
      <c r="AK36" s="1230" t="s">
        <v>579</v>
      </c>
      <c r="AL36" s="1230">
        <v>9</v>
      </c>
      <c r="AM36" s="1230">
        <v>0</v>
      </c>
      <c r="AN36" s="1230">
        <v>9</v>
      </c>
      <c r="AO36" s="1230">
        <v>0</v>
      </c>
      <c r="AP36" s="1230" t="s">
        <v>579</v>
      </c>
      <c r="AQ36" s="1230">
        <v>0</v>
      </c>
      <c r="AR36" s="1230"/>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30" t="s">
        <v>580</v>
      </c>
      <c r="AI37" s="1230">
        <v>38</v>
      </c>
      <c r="AJ37" s="1230">
        <v>0</v>
      </c>
      <c r="AK37" s="1230" t="s">
        <v>580</v>
      </c>
      <c r="AL37" s="1230">
        <v>38</v>
      </c>
      <c r="AM37" s="1230">
        <v>0</v>
      </c>
      <c r="AN37" s="1230">
        <v>38</v>
      </c>
      <c r="AO37" s="1230">
        <v>0</v>
      </c>
      <c r="AP37" s="1230" t="s">
        <v>580</v>
      </c>
      <c r="AQ37" s="1230">
        <v>0</v>
      </c>
      <c r="AR37" s="1230"/>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30" t="s">
        <v>581</v>
      </c>
      <c r="AI38" s="1230">
        <v>106</v>
      </c>
      <c r="AJ38" s="1230">
        <v>0.01</v>
      </c>
      <c r="AK38" s="1230" t="s">
        <v>581</v>
      </c>
      <c r="AL38" s="1230">
        <v>106</v>
      </c>
      <c r="AM38" s="1230">
        <v>0.01</v>
      </c>
      <c r="AN38" s="1230">
        <v>106</v>
      </c>
      <c r="AO38" s="1230">
        <v>0.01</v>
      </c>
      <c r="AP38" s="1230" t="s">
        <v>581</v>
      </c>
      <c r="AQ38" s="1230">
        <v>0.01</v>
      </c>
      <c r="AR38" s="1230"/>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30" t="s">
        <v>582</v>
      </c>
      <c r="AI39" s="1230">
        <v>3</v>
      </c>
      <c r="AJ39" s="1230">
        <v>0.01</v>
      </c>
      <c r="AK39" s="1230" t="s">
        <v>582</v>
      </c>
      <c r="AL39" s="1230">
        <v>3</v>
      </c>
      <c r="AM39" s="1230">
        <v>0.01</v>
      </c>
      <c r="AN39" s="1230">
        <v>3</v>
      </c>
      <c r="AO39" s="1230">
        <v>0.01</v>
      </c>
      <c r="AP39" s="1230" t="s">
        <v>582</v>
      </c>
      <c r="AQ39" s="1230">
        <v>0.01</v>
      </c>
      <c r="AR39" s="1230"/>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855" t="s">
        <v>593</v>
      </c>
      <c r="AI40" s="855"/>
      <c r="AJ40" s="855"/>
      <c r="AK40" s="855"/>
      <c r="AL40" s="855"/>
      <c r="AM40" s="855"/>
      <c r="AN40" s="855"/>
      <c r="AO40" s="855"/>
      <c r="AP40" s="855"/>
      <c r="AQ40" s="855"/>
      <c r="AR40" s="855"/>
      <c r="AS40" s="855"/>
    </row>
    <row r="41" spans="1:40" ht="47.25" customHeight="1">
      <c r="A41" s="1231" t="s">
        <v>451</v>
      </c>
      <c r="B41" s="1231"/>
      <c r="C41" s="1231"/>
      <c r="D41" s="1231"/>
      <c r="E41" s="1231"/>
      <c r="F41" s="1231"/>
      <c r="G41" s="1231"/>
      <c r="H41" s="1231"/>
      <c r="I41" s="1231"/>
      <c r="J41" s="1231"/>
      <c r="K41" s="1205" t="s">
        <v>769</v>
      </c>
      <c r="L41" s="1206"/>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20" t="s">
        <v>730</v>
      </c>
      <c r="B42" s="1221"/>
      <c r="C42" s="1221"/>
      <c r="D42" s="1221"/>
      <c r="E42" s="1221"/>
      <c r="F42" s="1221"/>
      <c r="G42" s="1222"/>
      <c r="H42" s="680"/>
      <c r="I42" s="680"/>
      <c r="J42" s="665">
        <f>IF(ISERROR(('Weekly Report'!G15)/SUM('Weekly Report'!G13:G17)*'Weekly Report'!G10),0,'Weekly Report'!G15/SUM('Weekly Report'!G13:G17)*'Weekly Report'!G10)</f>
        <v>0.5333333333333333</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23" t="s">
        <v>697</v>
      </c>
      <c r="B43" s="1224"/>
      <c r="C43" s="1224"/>
      <c r="D43" s="1224"/>
      <c r="E43" s="1224"/>
      <c r="F43" s="1224"/>
      <c r="G43" s="1224"/>
      <c r="H43" s="1224"/>
      <c r="I43" s="1224"/>
      <c r="J43" s="1225"/>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26" t="s">
        <v>507</v>
      </c>
      <c r="G44" s="1226"/>
      <c r="H44" s="1226"/>
      <c r="I44" s="1226"/>
      <c r="J44" s="1227"/>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26" t="s">
        <v>508</v>
      </c>
      <c r="G45" s="1226"/>
      <c r="H45" s="1226"/>
      <c r="I45" s="1226"/>
      <c r="J45" s="1227"/>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26" t="s">
        <v>509</v>
      </c>
      <c r="G46" s="1226"/>
      <c r="H46" s="1226"/>
      <c r="I46" s="1226"/>
      <c r="J46" s="1227"/>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28" t="s">
        <v>149</v>
      </c>
      <c r="G47" s="1228"/>
      <c r="H47" s="1228"/>
      <c r="I47" s="1228"/>
      <c r="J47" s="1229"/>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13" t="s">
        <v>452</v>
      </c>
      <c r="B49" s="1213"/>
      <c r="C49" s="1213"/>
      <c r="D49" s="1213"/>
      <c r="E49" s="1213"/>
      <c r="F49" s="1213"/>
      <c r="G49" s="1213"/>
      <c r="H49" s="1213"/>
      <c r="I49" s="1213"/>
      <c r="J49" s="1213"/>
      <c r="K49" s="1205" t="s">
        <v>769</v>
      </c>
      <c r="L49" s="1206"/>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14" t="s">
        <v>775</v>
      </c>
      <c r="B50" s="1215"/>
      <c r="C50" s="1215"/>
      <c r="D50" s="1215"/>
      <c r="E50" s="1215"/>
      <c r="F50" s="1215"/>
      <c r="G50" s="1216"/>
      <c r="H50" s="679"/>
      <c r="I50" s="679"/>
      <c r="J50" s="663">
        <f>IF(ISERROR(('Weekly Report'!G16)/SUM('Weekly Report'!G13:G17)*'Weekly Report'!G10),0,('Weekly Report'!G16)/SUM('Weekly Report'!G13:G17)*'Weekly Report'!G10)</f>
        <v>1.2000000000000002</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17" t="s">
        <v>699</v>
      </c>
      <c r="B51" s="1218"/>
      <c r="C51" s="1218"/>
      <c r="D51" s="1218"/>
      <c r="E51" s="1218"/>
      <c r="F51" s="1218"/>
      <c r="G51" s="1218"/>
      <c r="H51" s="1218"/>
      <c r="I51" s="1218"/>
      <c r="J51" s="1219"/>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00" t="s">
        <v>510</v>
      </c>
      <c r="G52" s="1200"/>
      <c r="H52" s="1200"/>
      <c r="I52" s="1200"/>
      <c r="J52" s="1201"/>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00" t="s">
        <v>511</v>
      </c>
      <c r="G53" s="1200"/>
      <c r="H53" s="1200"/>
      <c r="I53" s="1200"/>
      <c r="J53" s="1201"/>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00" t="s">
        <v>512</v>
      </c>
      <c r="G54" s="1200"/>
      <c r="H54" s="1200"/>
      <c r="I54" s="1200"/>
      <c r="J54" s="1201"/>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02" t="s">
        <v>150</v>
      </c>
      <c r="G55" s="1202"/>
      <c r="H55" s="1202"/>
      <c r="I55" s="1202"/>
      <c r="J55" s="1203"/>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04" t="s">
        <v>453</v>
      </c>
      <c r="B57" s="1204"/>
      <c r="C57" s="1204"/>
      <c r="D57" s="1204"/>
      <c r="E57" s="1204"/>
      <c r="F57" s="1204"/>
      <c r="G57" s="1204"/>
      <c r="H57" s="1204"/>
      <c r="I57" s="1204"/>
      <c r="J57" s="1204"/>
      <c r="K57" s="1205" t="s">
        <v>769</v>
      </c>
      <c r="L57" s="1206"/>
      <c r="N57" s="2"/>
      <c r="O57" s="2"/>
    </row>
    <row r="58" spans="1:24" ht="47.25" customHeight="1">
      <c r="A58" s="1207" t="s">
        <v>776</v>
      </c>
      <c r="B58" s="1208"/>
      <c r="C58" s="1208"/>
      <c r="D58" s="1208"/>
      <c r="E58" s="1208"/>
      <c r="F58" s="1208"/>
      <c r="G58" s="1209"/>
      <c r="H58" s="677"/>
      <c r="I58" s="677"/>
      <c r="J58" s="664">
        <f>IF(ISERROR(('Weekly Report'!G17)/SUM('Weekly Report'!G13:G17)*'Weekly Report'!G10),0,('Weekly Report'!G17)/SUM('Weekly Report'!G13:G17)*'Weekly Report'!G10)</f>
        <v>1.2000000000000002</v>
      </c>
      <c r="K58" s="524">
        <f>J58*E64</f>
        <v>0</v>
      </c>
      <c r="L58" s="524">
        <f>K58/5</f>
        <v>0</v>
      </c>
      <c r="N58" s="2"/>
      <c r="O58" s="2"/>
      <c r="P58" s="1210" t="s">
        <v>137</v>
      </c>
      <c r="Q58" s="1211"/>
      <c r="R58" s="1211"/>
      <c r="S58" s="1211"/>
      <c r="T58" s="1211"/>
      <c r="U58" s="1211"/>
      <c r="V58" s="1211"/>
      <c r="W58" s="1211"/>
      <c r="X58" s="1212"/>
    </row>
    <row r="59" spans="1:24" ht="47.25" customHeight="1">
      <c r="A59" s="1185" t="s">
        <v>700</v>
      </c>
      <c r="B59" s="1186"/>
      <c r="C59" s="1186"/>
      <c r="D59" s="1186"/>
      <c r="E59" s="1186"/>
      <c r="F59" s="1186"/>
      <c r="G59" s="1186"/>
      <c r="H59" s="1186"/>
      <c r="I59" s="1186"/>
      <c r="J59" s="1187"/>
      <c r="K59" s="523" t="s">
        <v>125</v>
      </c>
      <c r="L59" s="523" t="s">
        <v>126</v>
      </c>
      <c r="N59" s="2"/>
      <c r="O59" s="2"/>
      <c r="P59" s="200" t="s">
        <v>138</v>
      </c>
      <c r="Q59" s="1188" t="s">
        <v>142</v>
      </c>
      <c r="R59" s="1189"/>
      <c r="S59" s="1190" t="s">
        <v>140</v>
      </c>
      <c r="T59" s="1191"/>
      <c r="U59" s="1191"/>
      <c r="V59" s="1192"/>
      <c r="W59" s="678"/>
      <c r="X59" s="201" t="s">
        <v>141</v>
      </c>
    </row>
    <row r="60" spans="1:24" ht="47.25" customHeight="1">
      <c r="A60" s="109"/>
      <c r="B60" s="580">
        <v>4</v>
      </c>
      <c r="C60" s="581">
        <v>38.18181818181818</v>
      </c>
      <c r="D60" s="581">
        <v>0.06554545454545455</v>
      </c>
      <c r="E60" s="581">
        <v>85.11</v>
      </c>
      <c r="F60" s="1170" t="s">
        <v>513</v>
      </c>
      <c r="G60" s="1170"/>
      <c r="H60" s="1170"/>
      <c r="I60" s="1170"/>
      <c r="J60" s="1171"/>
      <c r="K60" s="523"/>
      <c r="L60" s="523"/>
      <c r="N60" s="2"/>
      <c r="O60" s="2"/>
      <c r="P60" s="1174" t="s">
        <v>94</v>
      </c>
      <c r="Q60" s="1157" t="s">
        <v>139</v>
      </c>
      <c r="R60" s="1158"/>
      <c r="S60" s="1194" t="s">
        <v>809</v>
      </c>
      <c r="T60" s="1195"/>
      <c r="U60" s="1195"/>
      <c r="V60" s="1195"/>
      <c r="W60" s="1196"/>
      <c r="X60" s="1165"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170" t="s">
        <v>514</v>
      </c>
      <c r="G61" s="1170"/>
      <c r="H61" s="1170"/>
      <c r="I61" s="1170"/>
      <c r="J61" s="1171"/>
      <c r="K61" s="523">
        <f>C64*J58</f>
        <v>0</v>
      </c>
      <c r="L61" s="523">
        <f>J58*D64</f>
        <v>0</v>
      </c>
      <c r="P61" s="1193"/>
      <c r="Q61" s="1172">
        <f>ROUND(SUM(K67,P72,Y72),2)</f>
        <v>0</v>
      </c>
      <c r="R61" s="1173"/>
      <c r="S61" s="1197"/>
      <c r="T61" s="1198"/>
      <c r="U61" s="1198"/>
      <c r="V61" s="1198"/>
      <c r="W61" s="1199"/>
      <c r="X61" s="1166"/>
    </row>
    <row r="62" spans="1:25" ht="47.25" customHeight="1">
      <c r="A62" s="582"/>
      <c r="B62" s="583"/>
      <c r="C62" s="581">
        <v>119.18181818181819</v>
      </c>
      <c r="D62" s="581">
        <v>5.688295454545455</v>
      </c>
      <c r="E62" s="581"/>
      <c r="F62" s="1170" t="s">
        <v>515</v>
      </c>
      <c r="G62" s="1170"/>
      <c r="H62" s="1170"/>
      <c r="I62" s="1170"/>
      <c r="J62" s="1171"/>
      <c r="K62" s="523"/>
      <c r="L62" s="523"/>
      <c r="P62" s="1174" t="s">
        <v>127</v>
      </c>
      <c r="Q62" s="1157" t="s">
        <v>144</v>
      </c>
      <c r="R62" s="1158"/>
      <c r="S62" s="1159" t="s">
        <v>143</v>
      </c>
      <c r="T62" s="1160"/>
      <c r="U62" s="1160"/>
      <c r="V62" s="1160"/>
      <c r="W62" s="1161"/>
      <c r="X62" s="117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181" t="s">
        <v>151</v>
      </c>
      <c r="G63" s="1181"/>
      <c r="H63" s="1181"/>
      <c r="I63" s="1181"/>
      <c r="J63" s="1182"/>
      <c r="K63" s="523" t="s">
        <v>123</v>
      </c>
      <c r="L63" s="523" t="s">
        <v>124</v>
      </c>
      <c r="N63" s="181"/>
      <c r="O63" s="517"/>
      <c r="P63" s="1175"/>
      <c r="Q63" s="1183">
        <f>ROUND(IF(ISERROR(SUM(L67,Q72,Z72)*9/Q61),0,SUM(L67,Q72,Z72)*9/Q61),2)</f>
        <v>0</v>
      </c>
      <c r="R63" s="1184"/>
      <c r="S63" s="1176"/>
      <c r="T63" s="1177"/>
      <c r="U63" s="1177"/>
      <c r="V63" s="1177"/>
      <c r="W63" s="1178"/>
      <c r="X63" s="118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155" t="s">
        <v>777</v>
      </c>
      <c r="Q64" s="1157" t="s">
        <v>139</v>
      </c>
      <c r="R64" s="1158"/>
      <c r="S64" s="1159" t="s">
        <v>810</v>
      </c>
      <c r="T64" s="1160"/>
      <c r="U64" s="1160"/>
      <c r="V64" s="1160"/>
      <c r="W64" s="1161"/>
      <c r="X64" s="1165"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156"/>
      <c r="Q65" s="1167">
        <f>ROUND(SUM(K70,S72,AB72),2)</f>
        <v>0</v>
      </c>
      <c r="R65" s="1168"/>
      <c r="S65" s="1162"/>
      <c r="T65" s="1163"/>
      <c r="U65" s="1163"/>
      <c r="V65" s="1163"/>
      <c r="W65" s="1164"/>
      <c r="X65" s="1166"/>
    </row>
    <row r="66" spans="7:22" ht="22.5" customHeight="1" hidden="1">
      <c r="G66" s="1169" t="s">
        <v>128</v>
      </c>
      <c r="H66" s="1169"/>
      <c r="I66" s="1169"/>
      <c r="J66" s="1169"/>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6</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1.125</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 thickBot="1">
      <c r="P73" s="1143" t="s">
        <v>568</v>
      </c>
      <c r="Q73" s="1143"/>
      <c r="R73" s="1143"/>
      <c r="S73" s="1143"/>
      <c r="T73" s="1143"/>
      <c r="U73" s="1143"/>
      <c r="V73" s="1143"/>
      <c r="W73" s="1143"/>
      <c r="X73" s="1143"/>
    </row>
    <row r="74" spans="1:24" ht="34.5" customHeight="1" thickBot="1">
      <c r="A74" s="1144" t="s">
        <v>785</v>
      </c>
      <c r="B74" s="1145"/>
      <c r="C74" s="1145"/>
      <c r="D74" s="1145"/>
      <c r="E74" s="1145"/>
      <c r="F74" s="1145"/>
      <c r="G74" s="1145"/>
      <c r="H74" s="1145"/>
      <c r="I74" s="1145"/>
      <c r="J74" s="1146"/>
      <c r="K74" s="692"/>
      <c r="P74" s="1143"/>
      <c r="Q74" s="1143"/>
      <c r="R74" s="1143"/>
      <c r="S74" s="1143"/>
      <c r="T74" s="1143"/>
      <c r="U74" s="1143"/>
      <c r="V74" s="1143"/>
      <c r="W74" s="1143"/>
      <c r="X74" s="1143"/>
    </row>
    <row r="75" spans="1:24" ht="32.25" customHeight="1" thickTop="1">
      <c r="A75" s="1147" t="s">
        <v>786</v>
      </c>
      <c r="B75" s="1148"/>
      <c r="C75" s="1148"/>
      <c r="D75" s="1148"/>
      <c r="E75" s="1148"/>
      <c r="F75" s="1148"/>
      <c r="G75" s="1148"/>
      <c r="H75" s="1148"/>
      <c r="I75" s="1148"/>
      <c r="J75" s="1149"/>
      <c r="K75" s="693"/>
      <c r="P75" s="1048"/>
      <c r="Q75" s="1049"/>
      <c r="R75" s="1049"/>
      <c r="S75" s="1049"/>
      <c r="T75" s="1049"/>
      <c r="U75" s="1049"/>
      <c r="V75" s="1049"/>
      <c r="W75" s="1049"/>
      <c r="X75" s="1050"/>
    </row>
    <row r="76" spans="1:24" ht="15">
      <c r="A76" s="1150" t="s">
        <v>787</v>
      </c>
      <c r="B76" s="1150"/>
      <c r="C76" s="1150"/>
      <c r="D76" s="1150"/>
      <c r="E76" s="1150"/>
      <c r="F76" s="1150"/>
      <c r="G76" s="694" t="s">
        <v>788</v>
      </c>
      <c r="H76" s="694"/>
      <c r="I76" s="694"/>
      <c r="J76" s="694" t="s">
        <v>789</v>
      </c>
      <c r="K76" s="25" t="s">
        <v>790</v>
      </c>
      <c r="P76" s="1051"/>
      <c r="Q76" s="890"/>
      <c r="R76" s="890"/>
      <c r="S76" s="890"/>
      <c r="T76" s="890"/>
      <c r="U76" s="890"/>
      <c r="V76" s="890"/>
      <c r="W76" s="890"/>
      <c r="X76" s="1052"/>
    </row>
    <row r="77" spans="1:24" ht="30.75" customHeight="1">
      <c r="A77" s="1151" t="s">
        <v>791</v>
      </c>
      <c r="B77" s="1152"/>
      <c r="C77" s="1152"/>
      <c r="D77" s="1152"/>
      <c r="E77" s="1152"/>
      <c r="F77" s="1153"/>
      <c r="G77" s="695"/>
      <c r="H77" s="695"/>
      <c r="I77" s="695"/>
      <c r="J77" s="695"/>
      <c r="K77" s="588" t="b">
        <v>0</v>
      </c>
      <c r="L77" s="699">
        <f>IF(K77=TRUE,K71*140,0)</f>
        <v>0</v>
      </c>
      <c r="P77" s="1051"/>
      <c r="Q77" s="890"/>
      <c r="R77" s="890"/>
      <c r="S77" s="890"/>
      <c r="T77" s="890"/>
      <c r="U77" s="890"/>
      <c r="V77" s="890"/>
      <c r="W77" s="890"/>
      <c r="X77" s="1052"/>
    </row>
    <row r="78" spans="1:24" ht="49.5" customHeight="1">
      <c r="A78" s="1151" t="s">
        <v>799</v>
      </c>
      <c r="B78" s="1152"/>
      <c r="C78" s="1152"/>
      <c r="D78" s="1152"/>
      <c r="E78" s="1152"/>
      <c r="F78" s="1153"/>
      <c r="G78" s="695"/>
      <c r="H78" s="695"/>
      <c r="I78" s="695"/>
      <c r="J78" s="695"/>
      <c r="K78" s="588" t="b">
        <v>0</v>
      </c>
      <c r="L78" s="699">
        <f>IF(K78=TRUE,K72*110,0)</f>
        <v>0</v>
      </c>
      <c r="P78" s="1051"/>
      <c r="Q78" s="890"/>
      <c r="R78" s="890"/>
      <c r="S78" s="890"/>
      <c r="T78" s="890"/>
      <c r="U78" s="890"/>
      <c r="V78" s="890"/>
      <c r="W78" s="890"/>
      <c r="X78" s="1052"/>
    </row>
    <row r="79" spans="1:24" ht="36" customHeight="1">
      <c r="A79" s="1138" t="s">
        <v>792</v>
      </c>
      <c r="B79" s="1138"/>
      <c r="C79" s="1138"/>
      <c r="D79" s="1138"/>
      <c r="E79" s="1138"/>
      <c r="F79" s="1138"/>
      <c r="G79" s="695"/>
      <c r="H79" s="695"/>
      <c r="I79" s="695"/>
      <c r="J79" s="695"/>
      <c r="K79" s="588" t="b">
        <v>0</v>
      </c>
      <c r="L79" s="699">
        <f>IF(K79=TRUE,K71*30,0)</f>
        <v>0</v>
      </c>
      <c r="P79" s="1051"/>
      <c r="Q79" s="890"/>
      <c r="R79" s="890"/>
      <c r="S79" s="890"/>
      <c r="T79" s="890"/>
      <c r="U79" s="890"/>
      <c r="V79" s="890"/>
      <c r="W79" s="890"/>
      <c r="X79" s="1052"/>
    </row>
    <row r="80" spans="1:24" ht="33.75" customHeight="1">
      <c r="A80" s="1138" t="s">
        <v>793</v>
      </c>
      <c r="B80" s="1138"/>
      <c r="C80" s="1138"/>
      <c r="D80" s="1138"/>
      <c r="E80" s="1138"/>
      <c r="F80" s="1138"/>
      <c r="G80" s="695"/>
      <c r="H80" s="695"/>
      <c r="I80" s="695"/>
      <c r="J80" s="695"/>
      <c r="K80" s="588" t="b">
        <v>0</v>
      </c>
      <c r="L80" s="699">
        <f>IF(K80=TRUE,K71*30,0)</f>
        <v>0</v>
      </c>
      <c r="P80" s="1051"/>
      <c r="Q80" s="890"/>
      <c r="R80" s="890"/>
      <c r="S80" s="890"/>
      <c r="T80" s="890"/>
      <c r="U80" s="890"/>
      <c r="V80" s="890"/>
      <c r="W80" s="890"/>
      <c r="X80" s="1052"/>
    </row>
    <row r="81" spans="1:24" ht="30.75" customHeight="1">
      <c r="A81" s="1154" t="s">
        <v>794</v>
      </c>
      <c r="B81" s="1154"/>
      <c r="C81" s="1154"/>
      <c r="D81" s="1154"/>
      <c r="E81" s="1154"/>
      <c r="F81" s="1154"/>
      <c r="G81" s="1154"/>
      <c r="H81" s="1154"/>
      <c r="I81" s="1154"/>
      <c r="J81" s="1154"/>
      <c r="K81" s="25"/>
      <c r="P81" s="1051"/>
      <c r="Q81" s="890"/>
      <c r="R81" s="890"/>
      <c r="S81" s="890"/>
      <c r="T81" s="890"/>
      <c r="U81" s="890"/>
      <c r="V81" s="890"/>
      <c r="W81" s="890"/>
      <c r="X81" s="1052"/>
    </row>
    <row r="82" spans="1:24" ht="45" customHeight="1">
      <c r="A82" s="1137" t="s">
        <v>787</v>
      </c>
      <c r="B82" s="1137"/>
      <c r="C82" s="1137"/>
      <c r="D82" s="1137"/>
      <c r="E82" s="1137"/>
      <c r="F82" s="1137"/>
      <c r="G82" s="696" t="s">
        <v>795</v>
      </c>
      <c r="H82" s="697"/>
      <c r="I82" s="697"/>
      <c r="J82" s="696" t="s">
        <v>796</v>
      </c>
      <c r="K82" s="25"/>
      <c r="P82" s="1051"/>
      <c r="Q82" s="890"/>
      <c r="R82" s="890"/>
      <c r="S82" s="890"/>
      <c r="T82" s="890"/>
      <c r="U82" s="890"/>
      <c r="V82" s="890"/>
      <c r="W82" s="890"/>
      <c r="X82" s="1052"/>
    </row>
    <row r="83" spans="1:24" ht="27.75" customHeight="1">
      <c r="A83" s="1138" t="s">
        <v>797</v>
      </c>
      <c r="B83" s="1138"/>
      <c r="C83" s="1138"/>
      <c r="D83" s="1138"/>
      <c r="E83" s="1138"/>
      <c r="F83" s="1138"/>
      <c r="G83" s="695"/>
      <c r="H83" s="695"/>
      <c r="I83" s="695"/>
      <c r="J83" s="698"/>
      <c r="K83" s="588" t="b">
        <v>0</v>
      </c>
      <c r="L83" s="699">
        <f>IF(K83=TRUE,K71*30,0)</f>
        <v>0</v>
      </c>
      <c r="P83" s="1051"/>
      <c r="Q83" s="890"/>
      <c r="R83" s="890"/>
      <c r="S83" s="890"/>
      <c r="T83" s="890"/>
      <c r="U83" s="890"/>
      <c r="V83" s="890"/>
      <c r="W83" s="890"/>
      <c r="X83" s="1052"/>
    </row>
    <row r="84" spans="1:24" ht="14.25" hidden="1">
      <c r="A84" s="1139" t="s">
        <v>798</v>
      </c>
      <c r="B84" s="1139"/>
      <c r="C84" s="1139"/>
      <c r="D84" s="1139"/>
      <c r="E84" s="1139"/>
      <c r="F84" s="1139"/>
      <c r="G84" s="1139"/>
      <c r="H84" s="1139"/>
      <c r="I84" s="1139"/>
      <c r="J84" s="1139"/>
      <c r="K84" s="1139"/>
      <c r="L84" s="2">
        <f>SUM(L77:L83)/5</f>
        <v>0</v>
      </c>
      <c r="P84" s="1051"/>
      <c r="Q84" s="890"/>
      <c r="R84" s="890"/>
      <c r="S84" s="890"/>
      <c r="T84" s="890"/>
      <c r="U84" s="890"/>
      <c r="V84" s="890"/>
      <c r="W84" s="890"/>
      <c r="X84" s="1052"/>
    </row>
    <row r="85" spans="16:24" ht="14.25">
      <c r="P85" s="1051"/>
      <c r="Q85" s="890"/>
      <c r="R85" s="890"/>
      <c r="S85" s="890"/>
      <c r="T85" s="890"/>
      <c r="U85" s="890"/>
      <c r="V85" s="890"/>
      <c r="W85" s="890"/>
      <c r="X85" s="1052"/>
    </row>
    <row r="86" spans="16:24" ht="15" thickBot="1">
      <c r="P86" s="1051"/>
      <c r="Q86" s="890"/>
      <c r="R86" s="890"/>
      <c r="S86" s="890"/>
      <c r="T86" s="890"/>
      <c r="U86" s="890"/>
      <c r="V86" s="890"/>
      <c r="W86" s="890"/>
      <c r="X86" s="1052"/>
    </row>
    <row r="87" spans="1:24" ht="62.25" customHeight="1" thickBot="1">
      <c r="A87" s="1140" t="s">
        <v>591</v>
      </c>
      <c r="B87" s="1141"/>
      <c r="C87" s="1141"/>
      <c r="D87" s="1141"/>
      <c r="E87" s="1141"/>
      <c r="F87" s="1141"/>
      <c r="G87" s="1141"/>
      <c r="H87" s="1141"/>
      <c r="I87" s="1141"/>
      <c r="J87" s="1142"/>
      <c r="P87" s="1051"/>
      <c r="Q87" s="890"/>
      <c r="R87" s="890"/>
      <c r="S87" s="890"/>
      <c r="T87" s="890"/>
      <c r="U87" s="890"/>
      <c r="V87" s="890"/>
      <c r="W87" s="890"/>
      <c r="X87" s="1052"/>
    </row>
    <row r="88" spans="16:24" ht="14.25">
      <c r="P88" s="1051"/>
      <c r="Q88" s="890"/>
      <c r="R88" s="890"/>
      <c r="S88" s="890"/>
      <c r="T88" s="890"/>
      <c r="U88" s="890"/>
      <c r="V88" s="890"/>
      <c r="W88" s="890"/>
      <c r="X88" s="1052"/>
    </row>
    <row r="89" spans="16:24" ht="14.25">
      <c r="P89" s="1051"/>
      <c r="Q89" s="890"/>
      <c r="R89" s="890"/>
      <c r="S89" s="890"/>
      <c r="T89" s="890"/>
      <c r="U89" s="890"/>
      <c r="V89" s="890"/>
      <c r="W89" s="890"/>
      <c r="X89" s="1052"/>
    </row>
    <row r="90" spans="16:24" ht="14.25">
      <c r="P90" s="1051"/>
      <c r="Q90" s="890"/>
      <c r="R90" s="890"/>
      <c r="S90" s="890"/>
      <c r="T90" s="890"/>
      <c r="U90" s="890"/>
      <c r="V90" s="890"/>
      <c r="W90" s="890"/>
      <c r="X90" s="1052"/>
    </row>
    <row r="91" spans="16:24" ht="14.25">
      <c r="P91" s="1051"/>
      <c r="Q91" s="890"/>
      <c r="R91" s="890"/>
      <c r="S91" s="890"/>
      <c r="T91" s="890"/>
      <c r="U91" s="890"/>
      <c r="V91" s="890"/>
      <c r="W91" s="890"/>
      <c r="X91" s="1052"/>
    </row>
    <row r="92" spans="16:24" ht="14.25">
      <c r="P92" s="1051"/>
      <c r="Q92" s="890"/>
      <c r="R92" s="890"/>
      <c r="S92" s="890"/>
      <c r="T92" s="890"/>
      <c r="U92" s="890"/>
      <c r="V92" s="890"/>
      <c r="W92" s="890"/>
      <c r="X92" s="1052"/>
    </row>
    <row r="93" spans="16:24" ht="14.25">
      <c r="P93" s="1051"/>
      <c r="Q93" s="890"/>
      <c r="R93" s="890"/>
      <c r="S93" s="890"/>
      <c r="T93" s="890"/>
      <c r="U93" s="890"/>
      <c r="V93" s="890"/>
      <c r="W93" s="890"/>
      <c r="X93" s="1052"/>
    </row>
    <row r="94" spans="16:24" ht="14.25">
      <c r="P94" s="1051"/>
      <c r="Q94" s="890"/>
      <c r="R94" s="890"/>
      <c r="S94" s="890"/>
      <c r="T94" s="890"/>
      <c r="U94" s="890"/>
      <c r="V94" s="890"/>
      <c r="W94" s="890"/>
      <c r="X94" s="1052"/>
    </row>
    <row r="95" spans="16:24" ht="14.25">
      <c r="P95" s="1051"/>
      <c r="Q95" s="890"/>
      <c r="R95" s="890"/>
      <c r="S95" s="890"/>
      <c r="T95" s="890"/>
      <c r="U95" s="890"/>
      <c r="V95" s="890"/>
      <c r="W95" s="890"/>
      <c r="X95" s="1052"/>
    </row>
    <row r="96" spans="16:24" ht="14.25">
      <c r="P96" s="1051"/>
      <c r="Q96" s="890"/>
      <c r="R96" s="890"/>
      <c r="S96" s="890"/>
      <c r="T96" s="890"/>
      <c r="U96" s="890"/>
      <c r="V96" s="890"/>
      <c r="W96" s="890"/>
      <c r="X96" s="1052"/>
    </row>
    <row r="97" spans="16:24" ht="14.25">
      <c r="P97" s="1051"/>
      <c r="Q97" s="890"/>
      <c r="R97" s="890"/>
      <c r="S97" s="890"/>
      <c r="T97" s="890"/>
      <c r="U97" s="890"/>
      <c r="V97" s="890"/>
      <c r="W97" s="890"/>
      <c r="X97" s="1052"/>
    </row>
    <row r="98" spans="16:24" ht="14.25">
      <c r="P98" s="1051"/>
      <c r="Q98" s="890"/>
      <c r="R98" s="890"/>
      <c r="S98" s="890"/>
      <c r="T98" s="890"/>
      <c r="U98" s="890"/>
      <c r="V98" s="890"/>
      <c r="W98" s="890"/>
      <c r="X98" s="1052"/>
    </row>
    <row r="99" spans="16:24" ht="14.25">
      <c r="P99" s="1051"/>
      <c r="Q99" s="890"/>
      <c r="R99" s="890"/>
      <c r="S99" s="890"/>
      <c r="T99" s="890"/>
      <c r="U99" s="890"/>
      <c r="V99" s="890"/>
      <c r="W99" s="890"/>
      <c r="X99" s="1052"/>
    </row>
    <row r="100" spans="16:24" ht="14.25">
      <c r="P100" s="1051"/>
      <c r="Q100" s="890"/>
      <c r="R100" s="890"/>
      <c r="S100" s="890"/>
      <c r="T100" s="890"/>
      <c r="U100" s="890"/>
      <c r="V100" s="890"/>
      <c r="W100" s="890"/>
      <c r="X100" s="1052"/>
    </row>
    <row r="101" spans="16:24" ht="14.25">
      <c r="P101" s="1051"/>
      <c r="Q101" s="890"/>
      <c r="R101" s="890"/>
      <c r="S101" s="890"/>
      <c r="T101" s="890"/>
      <c r="U101" s="890"/>
      <c r="V101" s="890"/>
      <c r="W101" s="890"/>
      <c r="X101" s="1052"/>
    </row>
    <row r="102" spans="16:24" ht="14.25">
      <c r="P102" s="1051"/>
      <c r="Q102" s="890"/>
      <c r="R102" s="890"/>
      <c r="S102" s="890"/>
      <c r="T102" s="890"/>
      <c r="U102" s="890"/>
      <c r="V102" s="890"/>
      <c r="W102" s="890"/>
      <c r="X102" s="1052"/>
    </row>
    <row r="103" spans="16:24" ht="14.25">
      <c r="P103" s="1051"/>
      <c r="Q103" s="890"/>
      <c r="R103" s="890"/>
      <c r="S103" s="890"/>
      <c r="T103" s="890"/>
      <c r="U103" s="890"/>
      <c r="V103" s="890"/>
      <c r="W103" s="890"/>
      <c r="X103" s="1052"/>
    </row>
    <row r="104" spans="16:24" ht="15" thickBot="1">
      <c r="P104" s="1053"/>
      <c r="Q104" s="1054"/>
      <c r="R104" s="1054"/>
      <c r="S104" s="1054"/>
      <c r="T104" s="1054"/>
      <c r="U104" s="1054"/>
      <c r="V104" s="1054"/>
      <c r="W104" s="1054"/>
      <c r="X104" s="1055"/>
    </row>
    <row r="105" ht="15" thickTop="1"/>
  </sheetData>
  <sheetProtection password="CB21" sheet="1"/>
  <mergeCells count="165">
    <mergeCell ref="A1:AB1"/>
    <mergeCell ref="A2:M2"/>
    <mergeCell ref="N2:Q2"/>
    <mergeCell ref="X2:Y2"/>
    <mergeCell ref="Z2:AC2"/>
    <mergeCell ref="A3:J3"/>
    <mergeCell ref="N3:S3"/>
    <mergeCell ref="X3:AB3"/>
    <mergeCell ref="A4:J6"/>
    <mergeCell ref="N4:S4"/>
    <mergeCell ref="X4:AB4"/>
    <mergeCell ref="AG6:AN6"/>
    <mergeCell ref="AP6:AV7"/>
    <mergeCell ref="A7:J7"/>
    <mergeCell ref="AG7:AN7"/>
    <mergeCell ref="AG8:AJ8"/>
    <mergeCell ref="AM8:AN8"/>
    <mergeCell ref="AP8:AR13"/>
    <mergeCell ref="AU8:AV8"/>
    <mergeCell ref="A9:F9"/>
    <mergeCell ref="G9:J9"/>
    <mergeCell ref="AG9:AJ9"/>
    <mergeCell ref="AM9:AN9"/>
    <mergeCell ref="AU9:AV9"/>
    <mergeCell ref="AG10:AJ11"/>
    <mergeCell ref="AM10:AN11"/>
    <mergeCell ref="AU10:AV10"/>
    <mergeCell ref="AU11:AV11"/>
    <mergeCell ref="AG12:AJ13"/>
    <mergeCell ref="AM12:AN13"/>
    <mergeCell ref="AU12:AV12"/>
    <mergeCell ref="AU13:AV13"/>
    <mergeCell ref="AG14:AN14"/>
    <mergeCell ref="AP14:AV15"/>
    <mergeCell ref="A15:J15"/>
    <mergeCell ref="AG15:AJ15"/>
    <mergeCell ref="AM15:AN15"/>
    <mergeCell ref="AG16:AJ16"/>
    <mergeCell ref="AM16:AN16"/>
    <mergeCell ref="AP16:AR17"/>
    <mergeCell ref="AU16:AV17"/>
    <mergeCell ref="A17:J17"/>
    <mergeCell ref="AG17:AJ18"/>
    <mergeCell ref="AM17:AN18"/>
    <mergeCell ref="F18:J18"/>
    <mergeCell ref="AP18:AR19"/>
    <mergeCell ref="AU18:AV19"/>
    <mergeCell ref="F19:J19"/>
    <mergeCell ref="AG19:AJ20"/>
    <mergeCell ref="AM19:AN20"/>
    <mergeCell ref="F20:J20"/>
    <mergeCell ref="F21:J21"/>
    <mergeCell ref="AG22:AV22"/>
    <mergeCell ref="A23:J24"/>
    <mergeCell ref="K24:L24"/>
    <mergeCell ref="A25:J25"/>
    <mergeCell ref="A26:G26"/>
    <mergeCell ref="AH26:AU26"/>
    <mergeCell ref="A27:J27"/>
    <mergeCell ref="AH27:AM27"/>
    <mergeCell ref="AN27:AP27"/>
    <mergeCell ref="AQ27:AR27"/>
    <mergeCell ref="F28:J28"/>
    <mergeCell ref="AH28:AM28"/>
    <mergeCell ref="AN28:AP28"/>
    <mergeCell ref="AQ28:AR28"/>
    <mergeCell ref="F29:J29"/>
    <mergeCell ref="AH29:AM29"/>
    <mergeCell ref="AN29:AP29"/>
    <mergeCell ref="AQ29:AR29"/>
    <mergeCell ref="F30:J30"/>
    <mergeCell ref="AH30:AM30"/>
    <mergeCell ref="AN30:AP30"/>
    <mergeCell ref="AQ30:AR30"/>
    <mergeCell ref="F31:J31"/>
    <mergeCell ref="AH31:AM31"/>
    <mergeCell ref="AN31:AP31"/>
    <mergeCell ref="AQ31:AR31"/>
    <mergeCell ref="AH32:AM32"/>
    <mergeCell ref="AN32:AP32"/>
    <mergeCell ref="AQ32:AR32"/>
    <mergeCell ref="A33:J33"/>
    <mergeCell ref="K33:L33"/>
    <mergeCell ref="AH33:AM33"/>
    <mergeCell ref="AN33:AP33"/>
    <mergeCell ref="AQ33:AR33"/>
    <mergeCell ref="A34:G34"/>
    <mergeCell ref="AH34:AM34"/>
    <mergeCell ref="AN34:AP34"/>
    <mergeCell ref="AQ34:AR34"/>
    <mergeCell ref="A35:F35"/>
    <mergeCell ref="G35:J35"/>
    <mergeCell ref="AH35:AM35"/>
    <mergeCell ref="AN35:AP35"/>
    <mergeCell ref="AQ35:AR35"/>
    <mergeCell ref="AH36:AM36"/>
    <mergeCell ref="AN36:AP36"/>
    <mergeCell ref="AQ36:AR36"/>
    <mergeCell ref="AH37:AM37"/>
    <mergeCell ref="AN37:AP37"/>
    <mergeCell ref="AQ37:AR37"/>
    <mergeCell ref="AH38:AM38"/>
    <mergeCell ref="AN38:AP38"/>
    <mergeCell ref="AQ38:AR38"/>
    <mergeCell ref="AH39:AM39"/>
    <mergeCell ref="AN39:AP39"/>
    <mergeCell ref="AQ39:AR39"/>
    <mergeCell ref="AH40:AS40"/>
    <mergeCell ref="A41:J41"/>
    <mergeCell ref="K41:L41"/>
    <mergeCell ref="A42:G42"/>
    <mergeCell ref="A43:J43"/>
    <mergeCell ref="F44:J44"/>
    <mergeCell ref="F45:J45"/>
    <mergeCell ref="F46:J46"/>
    <mergeCell ref="F47:J47"/>
    <mergeCell ref="A49:J49"/>
    <mergeCell ref="K49:L49"/>
    <mergeCell ref="A50:G50"/>
    <mergeCell ref="A51:J51"/>
    <mergeCell ref="F52:J52"/>
    <mergeCell ref="F53:J53"/>
    <mergeCell ref="S60:W61"/>
    <mergeCell ref="F54:J54"/>
    <mergeCell ref="F55:J55"/>
    <mergeCell ref="A57:J57"/>
    <mergeCell ref="K57:L57"/>
    <mergeCell ref="A58:G58"/>
    <mergeCell ref="P58:X58"/>
    <mergeCell ref="S62:W63"/>
    <mergeCell ref="X62:X63"/>
    <mergeCell ref="F63:J63"/>
    <mergeCell ref="Q63:R63"/>
    <mergeCell ref="A59:J59"/>
    <mergeCell ref="Q59:R59"/>
    <mergeCell ref="S59:V59"/>
    <mergeCell ref="F60:J60"/>
    <mergeCell ref="P60:P61"/>
    <mergeCell ref="Q60:R60"/>
    <mergeCell ref="S64:W65"/>
    <mergeCell ref="X64:X65"/>
    <mergeCell ref="Q65:R65"/>
    <mergeCell ref="G66:J66"/>
    <mergeCell ref="X60:X61"/>
    <mergeCell ref="F61:J61"/>
    <mergeCell ref="Q61:R61"/>
    <mergeCell ref="F62:J62"/>
    <mergeCell ref="P62:P63"/>
    <mergeCell ref="Q62:R62"/>
    <mergeCell ref="A78:F78"/>
    <mergeCell ref="A79:F79"/>
    <mergeCell ref="A80:F80"/>
    <mergeCell ref="A81:J81"/>
    <mergeCell ref="P64:P65"/>
    <mergeCell ref="Q64:R64"/>
    <mergeCell ref="A82:F82"/>
    <mergeCell ref="A83:F83"/>
    <mergeCell ref="A84:K84"/>
    <mergeCell ref="A87:J87"/>
    <mergeCell ref="P73:X74"/>
    <mergeCell ref="A74:J74"/>
    <mergeCell ref="A75:J75"/>
    <mergeCell ref="P75:X104"/>
    <mergeCell ref="A76:F76"/>
    <mergeCell ref="A77:F77"/>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
      <c r="A4" s="423" t="s">
        <v>263</v>
      </c>
      <c r="B4"/>
      <c r="C4"/>
      <c r="D4"/>
      <c r="E4"/>
      <c r="F4"/>
      <c r="G4"/>
      <c r="H4"/>
      <c r="I4"/>
      <c r="J4"/>
      <c r="K4"/>
      <c r="L4"/>
      <c r="M4"/>
      <c r="N4"/>
      <c r="O4"/>
    </row>
    <row r="5" spans="1:15" ht="15">
      <c r="A5" s="490" t="s">
        <v>557</v>
      </c>
      <c r="B5"/>
      <c r="C5"/>
      <c r="D5"/>
      <c r="E5"/>
      <c r="F5"/>
      <c r="G5"/>
      <c r="H5"/>
      <c r="I5"/>
      <c r="J5"/>
      <c r="K5"/>
      <c r="L5"/>
      <c r="M5"/>
      <c r="N5"/>
      <c r="O5"/>
    </row>
    <row r="6" spans="1:15" ht="15">
      <c r="A6" s="424" t="s">
        <v>160</v>
      </c>
      <c r="B6"/>
      <c r="C6"/>
      <c r="D6"/>
      <c r="E6"/>
      <c r="F6"/>
      <c r="G6"/>
      <c r="H6"/>
      <c r="I6"/>
      <c r="J6"/>
      <c r="K6"/>
      <c r="L6"/>
      <c r="M6"/>
      <c r="N6"/>
      <c r="O6"/>
    </row>
    <row r="7" spans="1:15" ht="15">
      <c r="A7" s="307" t="s">
        <v>166</v>
      </c>
      <c r="B7"/>
      <c r="C7"/>
      <c r="D7"/>
      <c r="E7"/>
      <c r="F7"/>
      <c r="G7"/>
      <c r="H7"/>
      <c r="I7"/>
      <c r="J7"/>
      <c r="K7"/>
      <c r="L7"/>
      <c r="M7"/>
      <c r="N7"/>
      <c r="O7"/>
    </row>
    <row r="8" spans="1:15" ht="15">
      <c r="A8" s="307" t="s">
        <v>167</v>
      </c>
      <c r="B8"/>
      <c r="C8"/>
      <c r="D8"/>
      <c r="E8"/>
      <c r="F8"/>
      <c r="G8"/>
      <c r="H8"/>
      <c r="I8"/>
      <c r="J8"/>
      <c r="K8"/>
      <c r="L8"/>
      <c r="M8"/>
      <c r="N8"/>
      <c r="O8"/>
    </row>
    <row r="9" spans="1:15" ht="15">
      <c r="A9" s="307" t="s">
        <v>168</v>
      </c>
      <c r="B9"/>
      <c r="C9"/>
      <c r="D9"/>
      <c r="E9"/>
      <c r="F9"/>
      <c r="G9"/>
      <c r="H9"/>
      <c r="I9"/>
      <c r="J9"/>
      <c r="K9"/>
      <c r="L9"/>
      <c r="M9"/>
      <c r="N9"/>
      <c r="O9"/>
    </row>
    <row r="10" spans="1:15" ht="15">
      <c r="A10" s="307" t="s">
        <v>169</v>
      </c>
      <c r="B10"/>
      <c r="C10"/>
      <c r="D10"/>
      <c r="E10"/>
      <c r="F10"/>
      <c r="G10"/>
      <c r="H10"/>
      <c r="I10"/>
      <c r="J10"/>
      <c r="K10"/>
      <c r="L10"/>
      <c r="M10"/>
      <c r="N10"/>
      <c r="O10"/>
    </row>
    <row r="11" spans="1:15" ht="15">
      <c r="A11" s="307" t="s">
        <v>170</v>
      </c>
      <c r="B11"/>
      <c r="C11"/>
      <c r="D11"/>
      <c r="E11"/>
      <c r="F11"/>
      <c r="G11"/>
      <c r="H11"/>
      <c r="I11"/>
      <c r="J11"/>
      <c r="K11"/>
      <c r="L11"/>
      <c r="M11"/>
      <c r="N11"/>
      <c r="O11"/>
    </row>
    <row r="12" spans="1:15" ht="15">
      <c r="A12" s="425" t="s">
        <v>811</v>
      </c>
      <c r="B12"/>
      <c r="C12"/>
      <c r="D12"/>
      <c r="E12"/>
      <c r="F12"/>
      <c r="G12"/>
      <c r="H12"/>
      <c r="I12"/>
      <c r="J12"/>
      <c r="K12"/>
      <c r="L12"/>
      <c r="M12"/>
      <c r="N12"/>
      <c r="O12"/>
    </row>
    <row r="13" s="192" customFormat="1" ht="15">
      <c r="A13" s="425" t="s">
        <v>319</v>
      </c>
    </row>
    <row r="14" s="192" customFormat="1" ht="15">
      <c r="A14" s="425"/>
    </row>
    <row r="15" spans="1:5" s="192" customFormat="1" ht="15">
      <c r="A15" s="425"/>
      <c r="B15" s="508"/>
      <c r="C15" s="508"/>
      <c r="D15" s="508"/>
      <c r="E15" s="508"/>
    </row>
    <row r="16" s="192" customFormat="1" ht="30.75">
      <c r="A16" s="307" t="s">
        <v>812</v>
      </c>
    </row>
    <row r="17" s="192" customFormat="1" ht="30.75">
      <c r="A17" s="307" t="s">
        <v>471</v>
      </c>
    </row>
    <row r="18" s="192" customFormat="1" ht="15">
      <c r="A18" s="426" t="s">
        <v>472</v>
      </c>
    </row>
    <row r="19" s="192" customFormat="1" ht="31.5" thickBot="1">
      <c r="A19" s="429" t="s">
        <v>161</v>
      </c>
    </row>
    <row r="20" s="196" customFormat="1" ht="15.75" thickBot="1">
      <c r="A20" s="430"/>
    </row>
    <row r="21" s="192" customFormat="1" ht="15">
      <c r="A21" s="423" t="s">
        <v>241</v>
      </c>
    </row>
    <row r="22" s="192" customFormat="1" ht="15">
      <c r="A22" s="599" t="s">
        <v>632</v>
      </c>
    </row>
    <row r="23" ht="15">
      <c r="A23" s="599" t="s">
        <v>630</v>
      </c>
    </row>
    <row r="24" ht="15">
      <c r="A24" s="307" t="s">
        <v>467</v>
      </c>
    </row>
    <row r="25" ht="15">
      <c r="A25" s="307" t="s">
        <v>468</v>
      </c>
    </row>
    <row r="26" ht="15">
      <c r="A26" s="427" t="s">
        <v>469</v>
      </c>
    </row>
    <row r="27" ht="15.75" thickBot="1">
      <c r="A27" s="428" t="s">
        <v>470</v>
      </c>
    </row>
    <row r="28" ht="15.75" thickBot="1">
      <c r="A28" s="231"/>
    </row>
    <row r="29" ht="15">
      <c r="A29" s="627" t="s">
        <v>463</v>
      </c>
    </row>
    <row r="30" ht="15.75" thickBot="1">
      <c r="A30" s="431" t="s">
        <v>737</v>
      </c>
    </row>
    <row r="31" ht="15" thickBot="1">
      <c r="A31" s="63"/>
    </row>
    <row r="32" ht="15">
      <c r="A32" s="597" t="s">
        <v>531</v>
      </c>
    </row>
    <row r="33" ht="15">
      <c r="A33" s="501" t="s">
        <v>545</v>
      </c>
    </row>
    <row r="34" ht="46.5">
      <c r="A34" s="307" t="s">
        <v>622</v>
      </c>
    </row>
    <row r="35" ht="15">
      <c r="A35" s="307" t="s">
        <v>620</v>
      </c>
    </row>
    <row r="36" ht="30.75">
      <c r="A36" s="599" t="s">
        <v>633</v>
      </c>
    </row>
    <row r="37" ht="15">
      <c r="A37" s="307" t="s">
        <v>171</v>
      </c>
    </row>
    <row r="38" ht="15">
      <c r="A38" s="307" t="s">
        <v>617</v>
      </c>
    </row>
    <row r="39" ht="15">
      <c r="A39" s="502" t="s">
        <v>530</v>
      </c>
    </row>
    <row r="40" s="192" customFormat="1" ht="15">
      <c r="A40" s="501" t="s">
        <v>738</v>
      </c>
    </row>
    <row r="41" s="192" customFormat="1" ht="15">
      <c r="A41" s="599" t="s">
        <v>634</v>
      </c>
    </row>
    <row r="42" s="192" customFormat="1" ht="15">
      <c r="A42" s="599" t="s">
        <v>635</v>
      </c>
    </row>
    <row r="43" s="192" customFormat="1" ht="30.75">
      <c r="A43" s="307" t="s">
        <v>529</v>
      </c>
    </row>
    <row r="44" s="192" customFormat="1" ht="30.75">
      <c r="A44" s="307" t="s">
        <v>813</v>
      </c>
    </row>
    <row r="45" s="192" customFormat="1" ht="15">
      <c r="A45" s="307" t="s">
        <v>162</v>
      </c>
    </row>
    <row r="46" s="192" customFormat="1" ht="31.5" thickBot="1">
      <c r="A46" s="599" t="s">
        <v>739</v>
      </c>
    </row>
    <row r="47" s="192" customFormat="1" ht="15">
      <c r="A47" s="503" t="s">
        <v>532</v>
      </c>
    </row>
    <row r="48" s="192" customFormat="1" ht="15">
      <c r="A48" s="300" t="s">
        <v>621</v>
      </c>
    </row>
    <row r="49" s="192" customFormat="1" ht="30.75">
      <c r="A49" s="300" t="s">
        <v>175</v>
      </c>
    </row>
    <row r="50" s="192" customFormat="1" ht="15">
      <c r="A50" s="504" t="s">
        <v>533</v>
      </c>
    </row>
    <row r="51" s="524" customFormat="1" ht="15">
      <c r="A51" s="303" t="s">
        <v>819</v>
      </c>
    </row>
    <row r="52" s="524" customFormat="1" ht="30.75">
      <c r="A52" s="701" t="s">
        <v>836</v>
      </c>
    </row>
    <row r="53" s="192" customFormat="1" ht="30.75">
      <c r="A53" s="631" t="s">
        <v>814</v>
      </c>
    </row>
    <row r="54" s="192" customFormat="1" ht="30.75">
      <c r="A54" s="598" t="s">
        <v>636</v>
      </c>
    </row>
    <row r="55" s="192" customFormat="1" ht="15">
      <c r="A55" s="598" t="s">
        <v>815</v>
      </c>
    </row>
    <row r="56" s="192" customFormat="1" ht="30.75">
      <c r="A56" s="598" t="s">
        <v>637</v>
      </c>
    </row>
    <row r="57" s="192" customFormat="1" ht="15">
      <c r="A57" s="598" t="s">
        <v>173</v>
      </c>
    </row>
    <row r="58" s="192" customFormat="1" ht="15">
      <c r="A58" s="598" t="s">
        <v>174</v>
      </c>
    </row>
    <row r="59" s="192" customFormat="1" ht="30.75">
      <c r="A59" s="299" t="s">
        <v>816</v>
      </c>
    </row>
    <row r="60" s="192" customFormat="1" ht="30.75">
      <c r="A60" s="303" t="s">
        <v>817</v>
      </c>
    </row>
    <row r="61" s="192" customFormat="1" ht="15">
      <c r="A61" s="631" t="s">
        <v>740</v>
      </c>
    </row>
    <row r="62" s="192" customFormat="1" ht="30.75">
      <c r="A62" s="598" t="s">
        <v>638</v>
      </c>
    </row>
    <row r="63" spans="1:15" ht="15">
      <c r="A63" s="505" t="s">
        <v>534</v>
      </c>
      <c r="B63"/>
      <c r="C63"/>
      <c r="D63"/>
      <c r="E63"/>
      <c r="F63"/>
      <c r="G63"/>
      <c r="H63"/>
      <c r="I63"/>
      <c r="J63"/>
      <c r="K63"/>
      <c r="L63"/>
      <c r="M63"/>
      <c r="N63"/>
      <c r="O63"/>
    </row>
    <row r="64" spans="1:15" ht="30.7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
      <c r="A66" s="297" t="s">
        <v>172</v>
      </c>
    </row>
    <row r="67" spans="1:15" ht="46.5">
      <c r="A67" s="298" t="s">
        <v>538</v>
      </c>
      <c r="B67"/>
      <c r="C67"/>
      <c r="D67"/>
      <c r="E67"/>
      <c r="F67"/>
      <c r="G67"/>
      <c r="H67"/>
      <c r="I67"/>
      <c r="J67"/>
      <c r="K67"/>
      <c r="L67"/>
      <c r="M67"/>
      <c r="N67"/>
      <c r="O67"/>
    </row>
    <row r="68" spans="1:15" ht="15">
      <c r="A68" s="506" t="s">
        <v>536</v>
      </c>
      <c r="B68"/>
      <c r="C68"/>
      <c r="D68"/>
      <c r="E68"/>
      <c r="F68"/>
      <c r="G68"/>
      <c r="H68"/>
      <c r="I68"/>
      <c r="J68"/>
      <c r="K68"/>
      <c r="L68"/>
      <c r="M68"/>
      <c r="N68"/>
      <c r="O68"/>
    </row>
    <row r="69" spans="1:15" ht="30.75">
      <c r="A69" s="294" t="s">
        <v>537</v>
      </c>
      <c r="B69"/>
      <c r="C69"/>
      <c r="D69"/>
      <c r="E69"/>
      <c r="F69"/>
      <c r="G69"/>
      <c r="H69"/>
      <c r="I69"/>
      <c r="J69"/>
      <c r="K69"/>
      <c r="L69"/>
      <c r="M69"/>
      <c r="N69"/>
      <c r="O69"/>
    </row>
    <row r="70" spans="1:15" ht="15">
      <c r="A70" s="294" t="s">
        <v>266</v>
      </c>
      <c r="B70"/>
      <c r="C70"/>
      <c r="D70"/>
      <c r="E70"/>
      <c r="F70"/>
      <c r="G70"/>
      <c r="H70"/>
      <c r="I70"/>
      <c r="J70"/>
      <c r="K70"/>
      <c r="L70"/>
      <c r="M70"/>
      <c r="N70"/>
      <c r="O70"/>
    </row>
    <row r="71" spans="1:15" ht="30.75">
      <c r="A71" s="294" t="s">
        <v>542</v>
      </c>
      <c r="B71"/>
      <c r="C71"/>
      <c r="D71"/>
      <c r="E71"/>
      <c r="F71"/>
      <c r="G71"/>
      <c r="H71"/>
      <c r="I71"/>
      <c r="J71"/>
      <c r="K71"/>
      <c r="L71"/>
      <c r="M71"/>
      <c r="N71"/>
      <c r="O71"/>
    </row>
    <row r="72" s="192" customFormat="1" ht="46.5">
      <c r="A72" s="295" t="s">
        <v>539</v>
      </c>
    </row>
    <row r="73" spans="1:15" ht="15">
      <c r="A73" s="507" t="s">
        <v>543</v>
      </c>
      <c r="B73"/>
      <c r="C73"/>
      <c r="D73"/>
      <c r="E73"/>
      <c r="F73"/>
      <c r="G73"/>
      <c r="H73"/>
      <c r="I73"/>
      <c r="J73"/>
      <c r="K73"/>
      <c r="L73"/>
      <c r="M73"/>
      <c r="N73"/>
      <c r="O73"/>
    </row>
    <row r="74" spans="1:15" ht="15.75" thickBot="1">
      <c r="A74" s="301" t="s">
        <v>544</v>
      </c>
      <c r="B74"/>
      <c r="C74"/>
      <c r="D74"/>
      <c r="E74"/>
      <c r="F74"/>
      <c r="G74"/>
      <c r="H74"/>
      <c r="I74"/>
      <c r="J74"/>
      <c r="K74"/>
      <c r="L74"/>
      <c r="M74"/>
      <c r="N74"/>
      <c r="O74"/>
    </row>
    <row r="75" s="196" customFormat="1" ht="15.75" thickBot="1">
      <c r="A75" s="508"/>
    </row>
    <row r="76" spans="1:15" ht="15">
      <c r="A76" s="628" t="s">
        <v>546</v>
      </c>
      <c r="B76"/>
      <c r="C76"/>
      <c r="D76"/>
      <c r="E76"/>
      <c r="F76"/>
      <c r="G76"/>
      <c r="H76"/>
      <c r="I76"/>
      <c r="J76"/>
      <c r="K76"/>
      <c r="L76"/>
      <c r="M76"/>
      <c r="N76"/>
      <c r="O76"/>
    </row>
    <row r="77" s="192" customFormat="1" ht="30.75">
      <c r="A77" s="236" t="s">
        <v>549</v>
      </c>
    </row>
    <row r="78" s="192" customFormat="1" ht="15">
      <c r="A78" s="236" t="s">
        <v>547</v>
      </c>
    </row>
    <row r="79" s="192" customFormat="1" ht="30.75">
      <c r="A79" s="236" t="s">
        <v>548</v>
      </c>
    </row>
    <row r="80" s="192" customFormat="1" ht="46.5">
      <c r="A80" s="236" t="s">
        <v>550</v>
      </c>
    </row>
    <row r="81" s="192" customFormat="1" ht="15">
      <c r="A81" s="236" t="s">
        <v>752</v>
      </c>
    </row>
    <row r="82" s="192" customFormat="1" ht="31.5" thickBot="1">
      <c r="A82" s="703" t="s">
        <v>820</v>
      </c>
    </row>
    <row r="83" s="192" customFormat="1" ht="15.75" thickBot="1">
      <c r="A83" s="488"/>
    </row>
    <row r="84" spans="1:15" ht="15">
      <c r="A84" s="233" t="s">
        <v>559</v>
      </c>
      <c r="B84"/>
      <c r="C84"/>
      <c r="D84"/>
      <c r="E84"/>
      <c r="F84"/>
      <c r="G84"/>
      <c r="H84"/>
      <c r="I84"/>
      <c r="J84"/>
      <c r="K84"/>
      <c r="L84"/>
      <c r="M84"/>
      <c r="N84"/>
      <c r="O84"/>
    </row>
    <row r="85" spans="1:15" ht="30.75">
      <c r="A85" s="234" t="s">
        <v>551</v>
      </c>
      <c r="B85"/>
      <c r="C85"/>
      <c r="D85"/>
      <c r="E85"/>
      <c r="F85"/>
      <c r="G85"/>
      <c r="H85"/>
      <c r="I85"/>
      <c r="J85"/>
      <c r="K85"/>
      <c r="L85"/>
      <c r="M85"/>
      <c r="N85"/>
      <c r="O85"/>
    </row>
    <row r="86" spans="1:15" ht="15">
      <c r="A86" s="234" t="s">
        <v>691</v>
      </c>
      <c r="B86"/>
      <c r="C86"/>
      <c r="D86"/>
      <c r="E86"/>
      <c r="F86"/>
      <c r="G86"/>
      <c r="H86"/>
      <c r="I86"/>
      <c r="J86"/>
      <c r="K86"/>
      <c r="L86"/>
      <c r="M86"/>
      <c r="N86"/>
      <c r="O86"/>
    </row>
    <row r="87" spans="1:15" ht="15">
      <c r="A87" s="234" t="s">
        <v>176</v>
      </c>
      <c r="B87"/>
      <c r="C87"/>
      <c r="D87"/>
      <c r="E87"/>
      <c r="F87"/>
      <c r="G87"/>
      <c r="H87"/>
      <c r="I87"/>
      <c r="J87"/>
      <c r="K87"/>
      <c r="L87"/>
      <c r="M87"/>
      <c r="N87"/>
      <c r="O87"/>
    </row>
    <row r="88" spans="1:15" ht="30.75">
      <c r="A88" s="234" t="s">
        <v>562</v>
      </c>
      <c r="B88"/>
      <c r="C88"/>
      <c r="D88"/>
      <c r="E88"/>
      <c r="F88"/>
      <c r="G88"/>
      <c r="H88"/>
      <c r="I88"/>
      <c r="J88"/>
      <c r="K88"/>
      <c r="L88"/>
      <c r="M88"/>
      <c r="N88"/>
      <c r="O88"/>
    </row>
    <row r="89" spans="1:15" ht="15">
      <c r="A89" s="234" t="s">
        <v>565</v>
      </c>
      <c r="B89"/>
      <c r="C89"/>
      <c r="D89"/>
      <c r="E89"/>
      <c r="F89"/>
      <c r="G89"/>
      <c r="H89"/>
      <c r="I89"/>
      <c r="J89"/>
      <c r="K89"/>
      <c r="L89"/>
      <c r="M89"/>
      <c r="N89"/>
      <c r="O89"/>
    </row>
    <row r="90" s="192" customFormat="1" ht="15">
      <c r="A90" s="234"/>
    </row>
    <row r="91" s="196" customFormat="1" ht="30.75">
      <c r="A91" s="510" t="s">
        <v>563</v>
      </c>
    </row>
    <row r="92" spans="1:15" ht="30.75">
      <c r="A92" s="234" t="s">
        <v>177</v>
      </c>
      <c r="B92"/>
      <c r="C92"/>
      <c r="D92"/>
      <c r="E92"/>
      <c r="F92"/>
      <c r="G92"/>
      <c r="H92"/>
      <c r="I92"/>
      <c r="J92"/>
      <c r="K92"/>
      <c r="L92"/>
      <c r="M92"/>
      <c r="N92"/>
      <c r="O92"/>
    </row>
    <row r="93" spans="1:15" ht="30.75">
      <c r="A93" s="510" t="s">
        <v>564</v>
      </c>
      <c r="B93"/>
      <c r="C93"/>
      <c r="D93"/>
      <c r="E93"/>
      <c r="F93"/>
      <c r="G93"/>
      <c r="H93"/>
      <c r="I93"/>
      <c r="J93"/>
      <c r="K93"/>
      <c r="L93"/>
      <c r="M93"/>
      <c r="N93"/>
      <c r="O93"/>
    </row>
    <row r="94" spans="1:15" ht="78">
      <c r="A94" s="489" t="s">
        <v>821</v>
      </c>
      <c r="B94"/>
      <c r="C94"/>
      <c r="D94"/>
      <c r="E94"/>
      <c r="F94"/>
      <c r="G94"/>
      <c r="H94"/>
      <c r="I94"/>
      <c r="J94"/>
      <c r="K94"/>
      <c r="L94"/>
      <c r="M94"/>
      <c r="N94"/>
      <c r="O94"/>
    </row>
    <row r="95" s="192" customFormat="1" ht="30.75">
      <c r="A95" s="234" t="s">
        <v>566</v>
      </c>
    </row>
    <row r="96" spans="1:15" ht="30.75">
      <c r="A96" s="234" t="s">
        <v>183</v>
      </c>
      <c r="B96"/>
      <c r="C96"/>
      <c r="D96"/>
      <c r="E96"/>
      <c r="F96"/>
      <c r="G96"/>
      <c r="H96"/>
      <c r="I96"/>
      <c r="J96"/>
      <c r="K96"/>
      <c r="L96"/>
      <c r="M96"/>
      <c r="N96"/>
      <c r="O96"/>
    </row>
    <row r="97" spans="1:15" ht="30.75">
      <c r="A97" s="234" t="s">
        <v>639</v>
      </c>
      <c r="B97"/>
      <c r="C97"/>
      <c r="D97"/>
      <c r="E97"/>
      <c r="F97"/>
      <c r="G97"/>
      <c r="H97"/>
      <c r="I97"/>
      <c r="J97"/>
      <c r="K97"/>
      <c r="L97"/>
      <c r="M97"/>
      <c r="N97"/>
      <c r="O97"/>
    </row>
    <row r="98" spans="1:15" ht="30.75">
      <c r="A98" s="234" t="s">
        <v>554</v>
      </c>
      <c r="B98"/>
      <c r="C98"/>
      <c r="D98"/>
      <c r="E98"/>
      <c r="F98"/>
      <c r="G98"/>
      <c r="H98"/>
      <c r="I98"/>
      <c r="J98"/>
      <c r="K98"/>
      <c r="L98"/>
      <c r="M98"/>
      <c r="N98"/>
      <c r="O98"/>
    </row>
    <row r="99" spans="1:15" ht="15">
      <c r="A99" s="234" t="s">
        <v>184</v>
      </c>
      <c r="B99"/>
      <c r="C99"/>
      <c r="D99"/>
      <c r="E99"/>
      <c r="F99"/>
      <c r="G99"/>
      <c r="H99"/>
      <c r="I99"/>
      <c r="J99"/>
      <c r="K99"/>
      <c r="L99"/>
      <c r="M99"/>
      <c r="N99"/>
      <c r="O99"/>
    </row>
    <row r="100" spans="1:15" ht="46.5">
      <c r="A100" s="511" t="s">
        <v>694</v>
      </c>
      <c r="B100"/>
      <c r="C100"/>
      <c r="D100"/>
      <c r="E100"/>
      <c r="F100"/>
      <c r="G100"/>
      <c r="H100"/>
      <c r="I100"/>
      <c r="J100"/>
      <c r="K100"/>
      <c r="L100"/>
      <c r="M100"/>
      <c r="N100"/>
      <c r="O100"/>
    </row>
    <row r="101" spans="1:15" ht="30.75">
      <c r="A101" s="234" t="s">
        <v>552</v>
      </c>
      <c r="B101"/>
      <c r="C101"/>
      <c r="D101"/>
      <c r="E101"/>
      <c r="F101"/>
      <c r="G101"/>
      <c r="H101"/>
      <c r="I101"/>
      <c r="J101"/>
      <c r="K101"/>
      <c r="L101"/>
      <c r="M101"/>
      <c r="N101"/>
      <c r="O101"/>
    </row>
    <row r="102" spans="1:15" ht="15">
      <c r="A102" s="234" t="s">
        <v>178</v>
      </c>
      <c r="B102"/>
      <c r="C102"/>
      <c r="D102"/>
      <c r="E102"/>
      <c r="F102"/>
      <c r="G102"/>
      <c r="H102"/>
      <c r="I102"/>
      <c r="J102"/>
      <c r="K102"/>
      <c r="L102"/>
      <c r="M102"/>
      <c r="N102"/>
      <c r="O102"/>
    </row>
    <row r="103" spans="1:15" ht="30.75">
      <c r="A103" s="234" t="s">
        <v>553</v>
      </c>
      <c r="B103"/>
      <c r="C103"/>
      <c r="D103"/>
      <c r="E103"/>
      <c r="F103"/>
      <c r="G103"/>
      <c r="H103"/>
      <c r="I103"/>
      <c r="J103"/>
      <c r="K103"/>
      <c r="L103"/>
      <c r="M103"/>
      <c r="N103"/>
      <c r="O103"/>
    </row>
    <row r="104" spans="1:15" ht="15">
      <c r="A104" s="234" t="s">
        <v>567</v>
      </c>
      <c r="B104"/>
      <c r="C104"/>
      <c r="D104"/>
      <c r="E104"/>
      <c r="F104"/>
      <c r="G104"/>
      <c r="H104"/>
      <c r="I104"/>
      <c r="J104"/>
      <c r="K104"/>
      <c r="L104"/>
      <c r="M104"/>
      <c r="N104"/>
      <c r="O104"/>
    </row>
    <row r="105" spans="1:15" ht="15.75" thickBot="1">
      <c r="A105" s="235" t="s">
        <v>182</v>
      </c>
      <c r="B105"/>
      <c r="C105"/>
      <c r="D105"/>
      <c r="E105"/>
      <c r="F105"/>
      <c r="G105"/>
      <c r="H105"/>
      <c r="I105"/>
      <c r="J105"/>
      <c r="K105"/>
      <c r="L105"/>
      <c r="M105"/>
      <c r="N105"/>
      <c r="O105"/>
    </row>
    <row r="106" spans="1:15" ht="15.75" thickBot="1">
      <c r="A106" s="231"/>
      <c r="B106"/>
      <c r="C106"/>
      <c r="D106"/>
      <c r="E106"/>
      <c r="F106"/>
      <c r="G106"/>
      <c r="H106"/>
      <c r="I106"/>
      <c r="J106"/>
      <c r="K106"/>
      <c r="L106"/>
      <c r="M106"/>
      <c r="N106"/>
      <c r="O106"/>
    </row>
    <row r="107" spans="1:15" ht="15">
      <c r="A107" s="597" t="s">
        <v>555</v>
      </c>
      <c r="B107"/>
      <c r="C107"/>
      <c r="D107"/>
      <c r="E107"/>
      <c r="F107"/>
      <c r="G107"/>
      <c r="H107"/>
      <c r="I107"/>
      <c r="J107"/>
      <c r="K107"/>
      <c r="L107"/>
      <c r="M107"/>
      <c r="N107"/>
      <c r="O107"/>
    </row>
    <row r="108" spans="1:15" ht="15">
      <c r="A108" s="600" t="s">
        <v>179</v>
      </c>
      <c r="B108"/>
      <c r="C108"/>
      <c r="D108"/>
      <c r="E108"/>
      <c r="F108"/>
      <c r="G108"/>
      <c r="H108"/>
      <c r="I108"/>
      <c r="J108"/>
      <c r="K108"/>
      <c r="L108"/>
      <c r="M108"/>
      <c r="N108"/>
      <c r="O108"/>
    </row>
    <row r="109" spans="1:15" ht="15">
      <c r="A109" s="600" t="s">
        <v>264</v>
      </c>
      <c r="B109"/>
      <c r="C109"/>
      <c r="D109"/>
      <c r="E109"/>
      <c r="F109"/>
      <c r="G109"/>
      <c r="H109"/>
      <c r="I109"/>
      <c r="J109"/>
      <c r="K109"/>
      <c r="L109"/>
      <c r="M109"/>
      <c r="N109"/>
      <c r="O109"/>
    </row>
    <row r="110" spans="1:15" ht="15">
      <c r="A110" s="600" t="s">
        <v>180</v>
      </c>
      <c r="B110"/>
      <c r="C110"/>
      <c r="D110"/>
      <c r="E110"/>
      <c r="F110"/>
      <c r="G110"/>
      <c r="H110"/>
      <c r="I110"/>
      <c r="J110"/>
      <c r="K110"/>
      <c r="L110"/>
      <c r="M110"/>
      <c r="N110"/>
      <c r="O110"/>
    </row>
    <row r="111" spans="1:15" ht="30.75">
      <c r="A111" s="600" t="s">
        <v>181</v>
      </c>
      <c r="B111"/>
      <c r="C111"/>
      <c r="D111"/>
      <c r="E111"/>
      <c r="F111"/>
      <c r="G111"/>
      <c r="H111"/>
      <c r="I111"/>
      <c r="J111"/>
      <c r="K111"/>
      <c r="L111"/>
      <c r="M111"/>
      <c r="N111"/>
      <c r="O111"/>
    </row>
    <row r="112" spans="1:15" ht="15">
      <c r="A112" s="600" t="s">
        <v>556</v>
      </c>
      <c r="B112"/>
      <c r="C112"/>
      <c r="D112"/>
      <c r="E112"/>
      <c r="F112"/>
      <c r="G112"/>
      <c r="H112"/>
      <c r="I112"/>
      <c r="J112"/>
      <c r="K112"/>
      <c r="L112"/>
      <c r="M112"/>
      <c r="N112"/>
      <c r="O112"/>
    </row>
    <row r="113" spans="1:15" ht="15">
      <c r="A113" s="600" t="s">
        <v>265</v>
      </c>
      <c r="B113"/>
      <c r="C113"/>
      <c r="D113"/>
      <c r="E113"/>
      <c r="F113"/>
      <c r="G113"/>
      <c r="H113"/>
      <c r="I113"/>
      <c r="J113"/>
      <c r="K113"/>
      <c r="L113"/>
      <c r="M113"/>
      <c r="N113"/>
      <c r="O113"/>
    </row>
    <row r="114" spans="1:15" ht="15">
      <c r="A114" s="600" t="s">
        <v>623</v>
      </c>
      <c r="B114"/>
      <c r="C114"/>
      <c r="D114"/>
      <c r="E114"/>
      <c r="F114"/>
      <c r="G114"/>
      <c r="H114"/>
      <c r="I114"/>
      <c r="J114"/>
      <c r="K114"/>
      <c r="L114"/>
      <c r="M114"/>
      <c r="N114"/>
      <c r="O114"/>
    </row>
    <row r="115" spans="1:15" ht="15">
      <c r="A115" s="600" t="s">
        <v>741</v>
      </c>
      <c r="B115"/>
      <c r="C115"/>
      <c r="D115"/>
      <c r="E115"/>
      <c r="F115"/>
      <c r="G115"/>
      <c r="H115"/>
      <c r="I115"/>
      <c r="J115"/>
      <c r="K115"/>
      <c r="L115"/>
      <c r="M115"/>
      <c r="N115"/>
      <c r="O115"/>
    </row>
    <row r="116" spans="1:15" ht="30.75">
      <c r="A116" s="600" t="s">
        <v>818</v>
      </c>
      <c r="B116"/>
      <c r="C116"/>
      <c r="D116"/>
      <c r="E116"/>
      <c r="F116"/>
      <c r="G116"/>
      <c r="H116"/>
      <c r="I116"/>
      <c r="J116"/>
      <c r="K116"/>
      <c r="L116"/>
      <c r="M116"/>
      <c r="N116"/>
      <c r="O116"/>
    </row>
    <row r="117" s="192" customFormat="1" ht="15">
      <c r="A117" s="600" t="s">
        <v>558</v>
      </c>
    </row>
    <row r="118" spans="1:15" ht="15.75" thickBot="1">
      <c r="A118" s="595" t="s">
        <v>742</v>
      </c>
      <c r="B118"/>
      <c r="C118"/>
      <c r="D118"/>
      <c r="E118"/>
      <c r="F118"/>
      <c r="G118"/>
      <c r="H118"/>
      <c r="I118"/>
      <c r="J118"/>
      <c r="K118"/>
      <c r="L118"/>
      <c r="M118"/>
      <c r="N118"/>
      <c r="O118"/>
    </row>
    <row r="119" spans="1:15" ht="14.25">
      <c r="A119" s="704" t="s">
        <v>743</v>
      </c>
      <c r="B119"/>
      <c r="C119"/>
      <c r="D119"/>
      <c r="E119"/>
      <c r="F119"/>
      <c r="G119"/>
      <c r="H119"/>
      <c r="I119"/>
      <c r="J119"/>
      <c r="K119"/>
      <c r="L119"/>
      <c r="M119"/>
      <c r="N119"/>
      <c r="O119"/>
    </row>
    <row r="120" spans="1:15" ht="14.25">
      <c r="A120" s="705"/>
      <c r="B120"/>
      <c r="C120"/>
      <c r="D120"/>
      <c r="E120"/>
      <c r="F120"/>
      <c r="G120"/>
      <c r="H120"/>
      <c r="I120"/>
      <c r="J120"/>
      <c r="K120"/>
      <c r="L120"/>
      <c r="M120"/>
      <c r="N120"/>
      <c r="O120"/>
    </row>
    <row r="121" spans="1:15" ht="14.25">
      <c r="A121" s="705"/>
      <c r="B121"/>
      <c r="C121"/>
      <c r="D121"/>
      <c r="E121"/>
      <c r="F121"/>
      <c r="G121"/>
      <c r="H121"/>
      <c r="I121"/>
      <c r="J121"/>
      <c r="K121"/>
      <c r="L121"/>
      <c r="M121"/>
      <c r="N121"/>
      <c r="O121"/>
    </row>
    <row r="122" spans="1:15" ht="15">
      <c r="A122" s="629" t="s">
        <v>613</v>
      </c>
      <c r="B122"/>
      <c r="C122"/>
      <c r="D122"/>
      <c r="E122"/>
      <c r="F122"/>
      <c r="G122"/>
      <c r="H122"/>
      <c r="I122"/>
      <c r="J122"/>
      <c r="K122"/>
      <c r="L122"/>
      <c r="M122"/>
      <c r="N122"/>
      <c r="O122"/>
    </row>
    <row r="123" spans="1:15" ht="15">
      <c r="A123" s="629" t="s">
        <v>614</v>
      </c>
      <c r="B123"/>
      <c r="C123"/>
      <c r="D123"/>
      <c r="E123"/>
      <c r="F123"/>
      <c r="G123"/>
      <c r="H123"/>
      <c r="I123"/>
      <c r="J123"/>
      <c r="K123"/>
      <c r="L123"/>
      <c r="M123"/>
      <c r="N123"/>
      <c r="O123"/>
    </row>
    <row r="124" spans="1:15" ht="14.25">
      <c r="A124" s="63"/>
      <c r="B124"/>
      <c r="C124"/>
      <c r="D124"/>
      <c r="E124"/>
      <c r="F124"/>
      <c r="G124"/>
      <c r="H124"/>
      <c r="I124"/>
      <c r="J124"/>
      <c r="K124"/>
      <c r="L124"/>
      <c r="M124"/>
      <c r="N124"/>
      <c r="O124"/>
    </row>
    <row r="125" spans="1:15" ht="14.25">
      <c r="A125" s="63"/>
      <c r="B125"/>
      <c r="C125"/>
      <c r="D125"/>
      <c r="E125"/>
      <c r="F125"/>
      <c r="G125"/>
      <c r="H125"/>
      <c r="I125"/>
      <c r="J125"/>
      <c r="K125"/>
      <c r="L125"/>
      <c r="M125"/>
      <c r="N125"/>
      <c r="O125"/>
    </row>
    <row r="126" spans="1:15" ht="14.25">
      <c r="A126" s="63"/>
      <c r="B126"/>
      <c r="C126"/>
      <c r="D126"/>
      <c r="E126"/>
      <c r="F126"/>
      <c r="G126"/>
      <c r="H126"/>
      <c r="I126"/>
      <c r="J126"/>
      <c r="K126"/>
      <c r="L126"/>
      <c r="M126"/>
      <c r="N126"/>
      <c r="O126"/>
    </row>
    <row r="127" spans="1:15" ht="14.25">
      <c r="A127" s="63"/>
      <c r="B127"/>
      <c r="C127"/>
      <c r="D127"/>
      <c r="E127"/>
      <c r="F127"/>
      <c r="G127"/>
      <c r="H127"/>
      <c r="I127"/>
      <c r="J127"/>
      <c r="K127"/>
      <c r="L127"/>
      <c r="M127"/>
      <c r="N127"/>
      <c r="O127"/>
    </row>
    <row r="128" spans="1:15" ht="14.25">
      <c r="A128" s="63"/>
      <c r="B128"/>
      <c r="C128"/>
      <c r="D128"/>
      <c r="E128"/>
      <c r="F128"/>
      <c r="G128"/>
      <c r="H128"/>
      <c r="I128"/>
      <c r="J128"/>
      <c r="K128"/>
      <c r="L128"/>
      <c r="M128"/>
      <c r="N128"/>
      <c r="O128"/>
    </row>
    <row r="129" spans="1:15" ht="14.25">
      <c r="A129" s="63"/>
      <c r="B129"/>
      <c r="C129"/>
      <c r="D129"/>
      <c r="E129"/>
      <c r="F129"/>
      <c r="G129"/>
      <c r="H129"/>
      <c r="I129"/>
      <c r="J129"/>
      <c r="K129"/>
      <c r="L129"/>
      <c r="M129"/>
      <c r="N129"/>
      <c r="O129"/>
    </row>
    <row r="130" spans="1:15" ht="14.2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4.2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4.25">
      <c r="A3" s="712"/>
      <c r="B3" s="713"/>
      <c r="C3" s="713"/>
      <c r="D3" s="713"/>
      <c r="E3" s="713"/>
      <c r="F3" s="713"/>
      <c r="G3" s="713"/>
      <c r="H3" s="713"/>
      <c r="I3" s="713"/>
      <c r="J3" s="713"/>
      <c r="K3" s="713"/>
      <c r="L3" s="713"/>
      <c r="M3" s="713"/>
      <c r="N3" s="713"/>
      <c r="O3" s="714"/>
    </row>
    <row r="4" spans="1:15" ht="14.25">
      <c r="A4" s="715"/>
      <c r="B4" s="716"/>
      <c r="C4" s="716"/>
      <c r="D4" s="716"/>
      <c r="E4" s="716"/>
      <c r="F4" s="716"/>
      <c r="G4" s="716"/>
      <c r="H4" s="716"/>
      <c r="I4" s="716"/>
      <c r="J4" s="716"/>
      <c r="K4" s="716"/>
      <c r="L4" s="716"/>
      <c r="M4" s="716"/>
      <c r="N4" s="716"/>
      <c r="O4" s="717"/>
    </row>
    <row r="5" spans="1:15" ht="14.25">
      <c r="A5" s="715"/>
      <c r="B5" s="716"/>
      <c r="C5" s="716"/>
      <c r="D5" s="716"/>
      <c r="E5" s="716"/>
      <c r="F5" s="716"/>
      <c r="G5" s="716"/>
      <c r="H5" s="716"/>
      <c r="I5" s="716"/>
      <c r="J5" s="716"/>
      <c r="K5" s="716"/>
      <c r="L5" s="716"/>
      <c r="M5" s="716"/>
      <c r="N5" s="716"/>
      <c r="O5" s="717"/>
    </row>
    <row r="6" spans="1:15" ht="14.25">
      <c r="A6" s="715"/>
      <c r="B6" s="716"/>
      <c r="C6" s="716"/>
      <c r="D6" s="716"/>
      <c r="E6" s="716"/>
      <c r="F6" s="716"/>
      <c r="G6" s="716"/>
      <c r="H6" s="716"/>
      <c r="I6" s="716"/>
      <c r="J6" s="716"/>
      <c r="K6" s="716"/>
      <c r="L6" s="716"/>
      <c r="M6" s="716"/>
      <c r="N6" s="716"/>
      <c r="O6" s="717"/>
    </row>
    <row r="7" spans="1:15" ht="14.25">
      <c r="A7" s="715"/>
      <c r="B7" s="716"/>
      <c r="C7" s="716"/>
      <c r="D7" s="716"/>
      <c r="E7" s="716"/>
      <c r="F7" s="716"/>
      <c r="G7" s="716"/>
      <c r="H7" s="716"/>
      <c r="I7" s="716"/>
      <c r="J7" s="716"/>
      <c r="K7" s="716"/>
      <c r="L7" s="716"/>
      <c r="M7" s="716"/>
      <c r="N7" s="716"/>
      <c r="O7" s="717"/>
    </row>
    <row r="8" spans="1:15" ht="14.25">
      <c r="A8" s="715"/>
      <c r="B8" s="716"/>
      <c r="C8" s="716"/>
      <c r="D8" s="716"/>
      <c r="E8" s="716"/>
      <c r="F8" s="716"/>
      <c r="G8" s="716"/>
      <c r="H8" s="716"/>
      <c r="I8" s="716"/>
      <c r="J8" s="716"/>
      <c r="K8" s="716"/>
      <c r="L8" s="716"/>
      <c r="M8" s="716"/>
      <c r="N8" s="716"/>
      <c r="O8" s="717"/>
    </row>
    <row r="9" spans="1:15" ht="14.25">
      <c r="A9" s="715"/>
      <c r="B9" s="716"/>
      <c r="C9" s="716"/>
      <c r="D9" s="716"/>
      <c r="E9" s="716"/>
      <c r="F9" s="716"/>
      <c r="G9" s="716"/>
      <c r="H9" s="716"/>
      <c r="I9" s="716"/>
      <c r="J9" s="716"/>
      <c r="K9" s="716"/>
      <c r="L9" s="716"/>
      <c r="M9" s="716"/>
      <c r="N9" s="716"/>
      <c r="O9" s="717"/>
    </row>
    <row r="10" spans="1:15" ht="14.25">
      <c r="A10" s="715"/>
      <c r="B10" s="716"/>
      <c r="C10" s="716"/>
      <c r="D10" s="716"/>
      <c r="E10" s="716"/>
      <c r="F10" s="716"/>
      <c r="G10" s="716"/>
      <c r="H10" s="716"/>
      <c r="I10" s="716"/>
      <c r="J10" s="716"/>
      <c r="K10" s="716"/>
      <c r="L10" s="716"/>
      <c r="M10" s="716"/>
      <c r="N10" s="716"/>
      <c r="O10" s="717"/>
    </row>
    <row r="11" spans="1:15" ht="14.25">
      <c r="A11" s="715"/>
      <c r="B11" s="716"/>
      <c r="C11" s="716"/>
      <c r="D11" s="716"/>
      <c r="E11" s="716"/>
      <c r="F11" s="716"/>
      <c r="G11" s="716"/>
      <c r="H11" s="716"/>
      <c r="I11" s="716"/>
      <c r="J11" s="716"/>
      <c r="K11" s="716"/>
      <c r="L11" s="716"/>
      <c r="M11" s="716"/>
      <c r="N11" s="716"/>
      <c r="O11" s="717"/>
    </row>
    <row r="12" spans="1:15" ht="14.25">
      <c r="A12" s="715"/>
      <c r="B12" s="716"/>
      <c r="C12" s="716"/>
      <c r="D12" s="716"/>
      <c r="E12" s="716"/>
      <c r="F12" s="716"/>
      <c r="G12" s="716"/>
      <c r="H12" s="716"/>
      <c r="I12" s="716"/>
      <c r="J12" s="716"/>
      <c r="K12" s="716"/>
      <c r="L12" s="716"/>
      <c r="M12" s="716"/>
      <c r="N12" s="716"/>
      <c r="O12" s="717"/>
    </row>
    <row r="13" spans="1:15" ht="14.25">
      <c r="A13" s="715"/>
      <c r="B13" s="716"/>
      <c r="C13" s="716"/>
      <c r="D13" s="716"/>
      <c r="E13" s="716"/>
      <c r="F13" s="716"/>
      <c r="G13" s="716"/>
      <c r="H13" s="716"/>
      <c r="I13" s="716"/>
      <c r="J13" s="716"/>
      <c r="K13" s="716"/>
      <c r="L13" s="716"/>
      <c r="M13" s="716"/>
      <c r="N13" s="716"/>
      <c r="O13" s="717"/>
    </row>
    <row r="14" spans="1:15" ht="14.25">
      <c r="A14" s="715"/>
      <c r="B14" s="716"/>
      <c r="C14" s="716"/>
      <c r="D14" s="716"/>
      <c r="E14" s="716"/>
      <c r="F14" s="716"/>
      <c r="G14" s="716"/>
      <c r="H14" s="716"/>
      <c r="I14" s="716"/>
      <c r="J14" s="716"/>
      <c r="K14" s="716"/>
      <c r="L14" s="716"/>
      <c r="M14" s="716"/>
      <c r="N14" s="716"/>
      <c r="O14" s="717"/>
    </row>
    <row r="15" spans="1:15" ht="14.25">
      <c r="A15" s="715"/>
      <c r="B15" s="716"/>
      <c r="C15" s="716"/>
      <c r="D15" s="716"/>
      <c r="E15" s="716"/>
      <c r="F15" s="716"/>
      <c r="G15" s="716"/>
      <c r="H15" s="716"/>
      <c r="I15" s="716"/>
      <c r="J15" s="716"/>
      <c r="K15" s="716"/>
      <c r="L15" s="716"/>
      <c r="M15" s="716"/>
      <c r="N15" s="716"/>
      <c r="O15" s="717"/>
    </row>
    <row r="16" spans="1:15" ht="14.25">
      <c r="A16" s="715"/>
      <c r="B16" s="716"/>
      <c r="C16" s="716"/>
      <c r="D16" s="716"/>
      <c r="E16" s="716"/>
      <c r="F16" s="716"/>
      <c r="G16" s="716"/>
      <c r="H16" s="716"/>
      <c r="I16" s="716"/>
      <c r="J16" s="716"/>
      <c r="K16" s="716"/>
      <c r="L16" s="716"/>
      <c r="M16" s="716"/>
      <c r="N16" s="716"/>
      <c r="O16" s="717"/>
    </row>
    <row r="17" spans="1:15" ht="14.25">
      <c r="A17" s="715"/>
      <c r="B17" s="716"/>
      <c r="C17" s="716"/>
      <c r="D17" s="716"/>
      <c r="E17" s="716"/>
      <c r="F17" s="716"/>
      <c r="G17" s="716"/>
      <c r="H17" s="716"/>
      <c r="I17" s="716"/>
      <c r="J17" s="716"/>
      <c r="K17" s="716"/>
      <c r="L17" s="716"/>
      <c r="M17" s="716"/>
      <c r="N17" s="716"/>
      <c r="O17" s="717"/>
    </row>
    <row r="18" spans="1:15" ht="14.25">
      <c r="A18" s="715"/>
      <c r="B18" s="716"/>
      <c r="C18" s="716"/>
      <c r="D18" s="716"/>
      <c r="E18" s="716"/>
      <c r="F18" s="716"/>
      <c r="G18" s="716"/>
      <c r="H18" s="716"/>
      <c r="I18" s="716"/>
      <c r="J18" s="716"/>
      <c r="K18" s="716"/>
      <c r="L18" s="716"/>
      <c r="M18" s="716"/>
      <c r="N18" s="716"/>
      <c r="O18" s="717"/>
    </row>
    <row r="19" spans="1:15" ht="14.25">
      <c r="A19" s="715"/>
      <c r="B19" s="716"/>
      <c r="C19" s="716"/>
      <c r="D19" s="716"/>
      <c r="E19" s="716"/>
      <c r="F19" s="716"/>
      <c r="G19" s="716"/>
      <c r="H19" s="716"/>
      <c r="I19" s="716"/>
      <c r="J19" s="716"/>
      <c r="K19" s="716"/>
      <c r="L19" s="716"/>
      <c r="M19" s="716"/>
      <c r="N19" s="716"/>
      <c r="O19" s="717"/>
    </row>
    <row r="20" spans="1:15" ht="14.25">
      <c r="A20" s="715"/>
      <c r="B20" s="716"/>
      <c r="C20" s="716"/>
      <c r="D20" s="716"/>
      <c r="E20" s="716"/>
      <c r="F20" s="716"/>
      <c r="G20" s="716"/>
      <c r="H20" s="716"/>
      <c r="I20" s="716"/>
      <c r="J20" s="716"/>
      <c r="K20" s="716"/>
      <c r="L20" s="716"/>
      <c r="M20" s="716"/>
      <c r="N20" s="716"/>
      <c r="O20" s="717"/>
    </row>
    <row r="21" spans="1:15" ht="14.25">
      <c r="A21" s="715"/>
      <c r="B21" s="716"/>
      <c r="C21" s="716"/>
      <c r="D21" s="716"/>
      <c r="E21" s="716"/>
      <c r="F21" s="716"/>
      <c r="G21" s="716"/>
      <c r="H21" s="716"/>
      <c r="I21" s="716"/>
      <c r="J21" s="716"/>
      <c r="K21" s="716"/>
      <c r="L21" s="716"/>
      <c r="M21" s="716"/>
      <c r="N21" s="716"/>
      <c r="O21" s="717"/>
    </row>
    <row r="22" spans="1:15" ht="14.25">
      <c r="A22" s="715"/>
      <c r="B22" s="716"/>
      <c r="C22" s="716"/>
      <c r="D22" s="716"/>
      <c r="E22" s="716"/>
      <c r="F22" s="716"/>
      <c r="G22" s="716"/>
      <c r="H22" s="716"/>
      <c r="I22" s="716"/>
      <c r="J22" s="716"/>
      <c r="K22" s="716"/>
      <c r="L22" s="716"/>
      <c r="M22" s="716"/>
      <c r="N22" s="716"/>
      <c r="O22" s="717"/>
    </row>
    <row r="23" spans="1:15" ht="14.25">
      <c r="A23" s="715"/>
      <c r="B23" s="716"/>
      <c r="C23" s="716"/>
      <c r="D23" s="716"/>
      <c r="E23" s="716"/>
      <c r="F23" s="716"/>
      <c r="G23" s="716"/>
      <c r="H23" s="716"/>
      <c r="I23" s="716"/>
      <c r="J23" s="716"/>
      <c r="K23" s="716"/>
      <c r="L23" s="716"/>
      <c r="M23" s="716"/>
      <c r="N23" s="716"/>
      <c r="O23" s="717"/>
    </row>
    <row r="24" spans="1:15" ht="14.25">
      <c r="A24" s="715"/>
      <c r="B24" s="716"/>
      <c r="C24" s="716"/>
      <c r="D24" s="716"/>
      <c r="E24" s="716"/>
      <c r="F24" s="716"/>
      <c r="G24" s="716"/>
      <c r="H24" s="716"/>
      <c r="I24" s="716"/>
      <c r="J24" s="716"/>
      <c r="K24" s="716"/>
      <c r="L24" s="716"/>
      <c r="M24" s="716"/>
      <c r="N24" s="716"/>
      <c r="O24" s="717"/>
    </row>
    <row r="25" spans="1:15" ht="14.25">
      <c r="A25" s="715"/>
      <c r="B25" s="716"/>
      <c r="C25" s="716"/>
      <c r="D25" s="716"/>
      <c r="E25" s="716"/>
      <c r="F25" s="716"/>
      <c r="G25" s="716"/>
      <c r="H25" s="716"/>
      <c r="I25" s="716"/>
      <c r="J25" s="716"/>
      <c r="K25" s="716"/>
      <c r="L25" s="716"/>
      <c r="M25" s="716"/>
      <c r="N25" s="716"/>
      <c r="O25" s="717"/>
    </row>
    <row r="26" spans="1:15" ht="14.25">
      <c r="A26" s="715"/>
      <c r="B26" s="716"/>
      <c r="C26" s="716"/>
      <c r="D26" s="716"/>
      <c r="E26" s="716"/>
      <c r="F26" s="716"/>
      <c r="G26" s="716"/>
      <c r="H26" s="716"/>
      <c r="I26" s="716"/>
      <c r="J26" s="716"/>
      <c r="K26" s="716"/>
      <c r="L26" s="716"/>
      <c r="M26" s="716"/>
      <c r="N26" s="716"/>
      <c r="O26" s="717"/>
    </row>
    <row r="27" spans="1:15" ht="14.25">
      <c r="A27" s="715"/>
      <c r="B27" s="716"/>
      <c r="C27" s="716"/>
      <c r="D27" s="716"/>
      <c r="E27" s="716"/>
      <c r="F27" s="716"/>
      <c r="G27" s="716"/>
      <c r="H27" s="716"/>
      <c r="I27" s="716"/>
      <c r="J27" s="716"/>
      <c r="K27" s="716"/>
      <c r="L27" s="716"/>
      <c r="M27" s="716"/>
      <c r="N27" s="716"/>
      <c r="O27" s="717"/>
    </row>
    <row r="28" spans="1:15" ht="14.25">
      <c r="A28" s="715"/>
      <c r="B28" s="716"/>
      <c r="C28" s="716"/>
      <c r="D28" s="716"/>
      <c r="E28" s="716"/>
      <c r="F28" s="716"/>
      <c r="G28" s="716"/>
      <c r="H28" s="716"/>
      <c r="I28" s="716"/>
      <c r="J28" s="716"/>
      <c r="K28" s="716"/>
      <c r="L28" s="716"/>
      <c r="M28" s="716"/>
      <c r="N28" s="716"/>
      <c r="O28" s="717"/>
    </row>
    <row r="29" spans="1:15" ht="14.25">
      <c r="A29" s="715"/>
      <c r="B29" s="716"/>
      <c r="C29" s="716"/>
      <c r="D29" s="716"/>
      <c r="E29" s="716"/>
      <c r="F29" s="716"/>
      <c r="G29" s="716"/>
      <c r="H29" s="716"/>
      <c r="I29" s="716"/>
      <c r="J29" s="716"/>
      <c r="K29" s="716"/>
      <c r="L29" s="716"/>
      <c r="M29" s="716"/>
      <c r="N29" s="716"/>
      <c r="O29" s="717"/>
    </row>
    <row r="30" spans="1:15" ht="14.25">
      <c r="A30" s="715"/>
      <c r="B30" s="716"/>
      <c r="C30" s="716"/>
      <c r="D30" s="716"/>
      <c r="E30" s="716"/>
      <c r="F30" s="716"/>
      <c r="G30" s="716"/>
      <c r="H30" s="716"/>
      <c r="I30" s="716"/>
      <c r="J30" s="716"/>
      <c r="K30" s="716"/>
      <c r="L30" s="716"/>
      <c r="M30" s="716"/>
      <c r="N30" s="716"/>
      <c r="O30" s="717"/>
    </row>
    <row r="31" spans="1:15" ht="14.25">
      <c r="A31" s="715"/>
      <c r="B31" s="716"/>
      <c r="C31" s="716"/>
      <c r="D31" s="716"/>
      <c r="E31" s="716"/>
      <c r="F31" s="716"/>
      <c r="G31" s="716"/>
      <c r="H31" s="716"/>
      <c r="I31" s="716"/>
      <c r="J31" s="716"/>
      <c r="K31" s="716"/>
      <c r="L31" s="716"/>
      <c r="M31" s="716"/>
      <c r="N31" s="716"/>
      <c r="O31" s="717"/>
    </row>
    <row r="32" spans="1:15" ht="14.25">
      <c r="A32" s="715"/>
      <c r="B32" s="716"/>
      <c r="C32" s="716"/>
      <c r="D32" s="716"/>
      <c r="E32" s="716"/>
      <c r="F32" s="716"/>
      <c r="G32" s="716"/>
      <c r="H32" s="716"/>
      <c r="I32" s="716"/>
      <c r="J32" s="716"/>
      <c r="K32" s="716"/>
      <c r="L32" s="716"/>
      <c r="M32" s="716"/>
      <c r="N32" s="716"/>
      <c r="O32" s="717"/>
    </row>
    <row r="33" spans="1:15" ht="14.25">
      <c r="A33" s="715"/>
      <c r="B33" s="716"/>
      <c r="C33" s="716"/>
      <c r="D33" s="716"/>
      <c r="E33" s="716"/>
      <c r="F33" s="716"/>
      <c r="G33" s="716"/>
      <c r="H33" s="716"/>
      <c r="I33" s="716"/>
      <c r="J33" s="716"/>
      <c r="K33" s="716"/>
      <c r="L33" s="716"/>
      <c r="M33" s="716"/>
      <c r="N33" s="716"/>
      <c r="O33" s="717"/>
    </row>
    <row r="34" spans="1:15" ht="14.25">
      <c r="A34" s="715"/>
      <c r="B34" s="716"/>
      <c r="C34" s="716"/>
      <c r="D34" s="716"/>
      <c r="E34" s="716"/>
      <c r="F34" s="716"/>
      <c r="G34" s="716"/>
      <c r="H34" s="716"/>
      <c r="I34" s="716"/>
      <c r="J34" s="716"/>
      <c r="K34" s="716"/>
      <c r="L34" s="716"/>
      <c r="M34" s="716"/>
      <c r="N34" s="716"/>
      <c r="O34" s="717"/>
    </row>
    <row r="35" spans="1:15" ht="14.25">
      <c r="A35" s="715"/>
      <c r="B35" s="716"/>
      <c r="C35" s="716"/>
      <c r="D35" s="716"/>
      <c r="E35" s="716"/>
      <c r="F35" s="716"/>
      <c r="G35" s="716"/>
      <c r="H35" s="716"/>
      <c r="I35" s="716"/>
      <c r="J35" s="716"/>
      <c r="K35" s="716"/>
      <c r="L35" s="716"/>
      <c r="M35" s="716"/>
      <c r="N35" s="716"/>
      <c r="O35" s="717"/>
    </row>
    <row r="36" spans="1:15" ht="14.25">
      <c r="A36" s="715"/>
      <c r="B36" s="716"/>
      <c r="C36" s="716"/>
      <c r="D36" s="716"/>
      <c r="E36" s="716"/>
      <c r="F36" s="716"/>
      <c r="G36" s="716"/>
      <c r="H36" s="716"/>
      <c r="I36" s="716"/>
      <c r="J36" s="716"/>
      <c r="K36" s="716"/>
      <c r="L36" s="716"/>
      <c r="M36" s="716"/>
      <c r="N36" s="716"/>
      <c r="O36" s="717"/>
    </row>
    <row r="37" spans="1:15" ht="14.25">
      <c r="A37" s="715"/>
      <c r="B37" s="716"/>
      <c r="C37" s="716"/>
      <c r="D37" s="716"/>
      <c r="E37" s="716"/>
      <c r="F37" s="716"/>
      <c r="G37" s="716"/>
      <c r="H37" s="716"/>
      <c r="I37" s="716"/>
      <c r="J37" s="716"/>
      <c r="K37" s="716"/>
      <c r="L37" s="716"/>
      <c r="M37" s="716"/>
      <c r="N37" s="716"/>
      <c r="O37" s="717"/>
    </row>
    <row r="38" spans="1:15" ht="14.25">
      <c r="A38" s="715"/>
      <c r="B38" s="716"/>
      <c r="C38" s="716"/>
      <c r="D38" s="716"/>
      <c r="E38" s="716"/>
      <c r="F38" s="716"/>
      <c r="G38" s="716"/>
      <c r="H38" s="716"/>
      <c r="I38" s="716"/>
      <c r="J38" s="716"/>
      <c r="K38" s="716"/>
      <c r="L38" s="716"/>
      <c r="M38" s="716"/>
      <c r="N38" s="716"/>
      <c r="O38" s="717"/>
    </row>
    <row r="39" spans="1:15" ht="14.25">
      <c r="A39" s="715"/>
      <c r="B39" s="716"/>
      <c r="C39" s="716"/>
      <c r="D39" s="716"/>
      <c r="E39" s="716"/>
      <c r="F39" s="716"/>
      <c r="G39" s="716"/>
      <c r="H39" s="716"/>
      <c r="I39" s="716"/>
      <c r="J39" s="716"/>
      <c r="K39" s="716"/>
      <c r="L39" s="716"/>
      <c r="M39" s="716"/>
      <c r="N39" s="716"/>
      <c r="O39" s="717"/>
    </row>
    <row r="40" spans="1:15" ht="14.25">
      <c r="A40" s="715"/>
      <c r="B40" s="716"/>
      <c r="C40" s="716"/>
      <c r="D40" s="716"/>
      <c r="E40" s="716"/>
      <c r="F40" s="716"/>
      <c r="G40" s="716"/>
      <c r="H40" s="716"/>
      <c r="I40" s="716"/>
      <c r="J40" s="716"/>
      <c r="K40" s="716"/>
      <c r="L40" s="716"/>
      <c r="M40" s="716"/>
      <c r="N40" s="716"/>
      <c r="O40" s="717"/>
    </row>
    <row r="41" spans="1:15" ht="14.25">
      <c r="A41" s="715"/>
      <c r="B41" s="716"/>
      <c r="C41" s="716"/>
      <c r="D41" s="716"/>
      <c r="E41" s="716"/>
      <c r="F41" s="716"/>
      <c r="G41" s="716"/>
      <c r="H41" s="716"/>
      <c r="I41" s="716"/>
      <c r="J41" s="716"/>
      <c r="K41" s="716"/>
      <c r="L41" s="716"/>
      <c r="M41" s="716"/>
      <c r="N41" s="716"/>
      <c r="O41" s="717"/>
    </row>
    <row r="42" spans="1:15" ht="14.25">
      <c r="A42" s="715"/>
      <c r="B42" s="716"/>
      <c r="C42" s="716"/>
      <c r="D42" s="716"/>
      <c r="E42" s="716"/>
      <c r="F42" s="716"/>
      <c r="G42" s="716"/>
      <c r="H42" s="716"/>
      <c r="I42" s="716"/>
      <c r="J42" s="716"/>
      <c r="K42" s="716"/>
      <c r="L42" s="716"/>
      <c r="M42" s="716"/>
      <c r="N42" s="716"/>
      <c r="O42" s="717"/>
    </row>
    <row r="43" spans="1:15" ht="14.25">
      <c r="A43" s="715"/>
      <c r="B43" s="716"/>
      <c r="C43" s="716"/>
      <c r="D43" s="716"/>
      <c r="E43" s="716"/>
      <c r="F43" s="716"/>
      <c r="G43" s="716"/>
      <c r="H43" s="716"/>
      <c r="I43" s="716"/>
      <c r="J43" s="716"/>
      <c r="K43" s="716"/>
      <c r="L43" s="716"/>
      <c r="M43" s="716"/>
      <c r="N43" s="716"/>
      <c r="O43" s="717"/>
    </row>
    <row r="44" spans="1:15" ht="14.2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70" zoomScaleNormal="70" zoomScalePageLayoutView="0" workbookViewId="0" topLeftCell="A1">
      <pane xSplit="3" ySplit="10" topLeftCell="E14" activePane="bottomRight" state="frozen"/>
      <selection pane="topLeft" activeCell="A1" sqref="A1:X1"/>
      <selection pane="topRight" activeCell="A1" sqref="A1:X1"/>
      <selection pane="bottomLeft" activeCell="A1" sqref="A1:X1"/>
      <selection pane="bottomRight" activeCell="F13" sqref="F13"/>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1" t="s">
        <v>803</v>
      </c>
      <c r="B1" s="722"/>
      <c r="C1" s="723"/>
      <c r="D1" s="723"/>
      <c r="E1" s="723"/>
      <c r="F1" s="723"/>
      <c r="G1" s="723"/>
      <c r="H1" s="723"/>
      <c r="I1" s="723"/>
      <c r="J1" s="723"/>
      <c r="K1" s="723"/>
      <c r="L1" s="723"/>
      <c r="M1" s="723"/>
      <c r="N1" s="723"/>
      <c r="O1" s="723"/>
      <c r="P1" s="723"/>
      <c r="Q1" s="723"/>
      <c r="R1" s="723"/>
      <c r="S1" s="723"/>
      <c r="T1" s="724"/>
    </row>
    <row r="2" spans="1:20" s="196" customFormat="1" ht="26.25" customHeight="1">
      <c r="A2" s="397"/>
      <c r="B2" s="742" t="s">
        <v>438</v>
      </c>
      <c r="C2" s="743"/>
      <c r="D2" s="743"/>
      <c r="E2" s="743"/>
      <c r="F2" s="743"/>
      <c r="G2" s="740"/>
      <c r="H2" s="740"/>
      <c r="I2" s="740"/>
      <c r="J2" s="740"/>
      <c r="K2" s="740"/>
      <c r="L2" s="740"/>
      <c r="M2" s="740"/>
      <c r="N2" s="740"/>
      <c r="O2" s="740"/>
      <c r="P2" s="740"/>
      <c r="Q2" s="740"/>
      <c r="R2" s="740"/>
      <c r="S2" s="740"/>
      <c r="T2" s="741"/>
    </row>
    <row r="3" spans="1:20" s="196" customFormat="1" ht="30.75" customHeight="1" thickBot="1">
      <c r="A3" s="397"/>
      <c r="B3" s="748" t="s">
        <v>804</v>
      </c>
      <c r="C3" s="749"/>
      <c r="D3" s="749"/>
      <c r="E3" s="749"/>
      <c r="F3" s="749"/>
      <c r="G3" s="735"/>
      <c r="H3" s="735"/>
      <c r="I3" s="735"/>
      <c r="J3" s="735"/>
      <c r="K3" s="735"/>
      <c r="L3" s="735"/>
      <c r="M3" s="735"/>
      <c r="N3" s="735"/>
      <c r="O3" s="735"/>
      <c r="P3" s="735"/>
      <c r="Q3" s="735"/>
      <c r="R3" s="735"/>
      <c r="S3" s="735"/>
      <c r="T3" s="736"/>
    </row>
    <row r="4" spans="2:26" ht="46.5" customHeight="1" thickBot="1">
      <c r="B4" s="759" t="s">
        <v>624</v>
      </c>
      <c r="C4" s="759"/>
      <c r="D4" s="759"/>
      <c r="E4" s="759"/>
      <c r="F4" s="759"/>
      <c r="G4" s="759"/>
      <c r="H4" s="759"/>
      <c r="I4" s="759"/>
      <c r="J4" s="759"/>
      <c r="K4" s="759"/>
      <c r="L4" s="759"/>
      <c r="M4" s="759"/>
      <c r="N4" s="759"/>
      <c r="O4" s="759"/>
      <c r="P4" s="759"/>
      <c r="Q4" s="759"/>
      <c r="R4" s="759"/>
      <c r="S4" s="759"/>
      <c r="T4" s="759"/>
      <c r="U4" s="266"/>
      <c r="V4" s="267"/>
      <c r="W4" s="764" t="s">
        <v>242</v>
      </c>
      <c r="X4" s="765"/>
      <c r="Y4" s="765"/>
      <c r="Z4" s="766"/>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8" t="s">
        <v>434</v>
      </c>
      <c r="D6" s="725"/>
      <c r="E6" s="725"/>
      <c r="F6" s="725" t="s">
        <v>561</v>
      </c>
      <c r="G6" s="725"/>
      <c r="H6" s="725" t="s">
        <v>435</v>
      </c>
      <c r="I6" s="725"/>
      <c r="J6" s="725"/>
      <c r="K6" s="725"/>
      <c r="L6" s="725"/>
      <c r="M6" s="725"/>
      <c r="N6" s="725"/>
      <c r="O6" s="725"/>
      <c r="P6" s="725"/>
      <c r="Q6" s="725"/>
      <c r="R6" s="725"/>
      <c r="S6" s="725"/>
      <c r="T6" s="725"/>
      <c r="U6" s="172"/>
      <c r="V6" s="172"/>
      <c r="W6" s="753" t="s">
        <v>234</v>
      </c>
      <c r="X6" s="316">
        <v>1</v>
      </c>
      <c r="Y6" s="316">
        <f>INDEX(Cups,X6)</f>
        <v>0</v>
      </c>
      <c r="Z6" s="328"/>
    </row>
    <row r="7" spans="2:26" s="412" customFormat="1" ht="16.5" customHeight="1">
      <c r="B7" s="778">
        <v>1</v>
      </c>
      <c r="C7" s="779"/>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4"/>
      <c r="X7" s="414"/>
      <c r="Y7" s="414"/>
      <c r="Z7" s="415"/>
    </row>
    <row r="8" spans="2:26" s="23" customFormat="1" ht="48" customHeight="1">
      <c r="B8" s="731" t="s">
        <v>240</v>
      </c>
      <c r="C8" s="732"/>
      <c r="D8" s="416" t="s">
        <v>516</v>
      </c>
      <c r="E8" s="750" t="s">
        <v>822</v>
      </c>
      <c r="F8" s="751"/>
      <c r="G8" s="752"/>
      <c r="H8" s="728" t="s">
        <v>517</v>
      </c>
      <c r="I8" s="729"/>
      <c r="J8" s="729"/>
      <c r="K8" s="730"/>
      <c r="L8" s="417"/>
      <c r="M8" s="417"/>
      <c r="N8" s="737" t="s">
        <v>518</v>
      </c>
      <c r="O8" s="738"/>
      <c r="P8" s="738"/>
      <c r="Q8" s="739"/>
      <c r="R8" s="417"/>
      <c r="S8" s="417"/>
      <c r="T8" s="454" t="s">
        <v>519</v>
      </c>
      <c r="U8" s="172"/>
      <c r="V8" s="172"/>
      <c r="W8" s="754"/>
      <c r="X8" s="316">
        <v>1</v>
      </c>
      <c r="Y8" s="316">
        <f>INDEX(Cups,X8)</f>
        <v>0</v>
      </c>
      <c r="Z8" s="329"/>
    </row>
    <row r="9" spans="1:26" ht="30.75" customHeight="1">
      <c r="A9" s="27"/>
      <c r="B9" s="731"/>
      <c r="C9" s="732"/>
      <c r="D9" s="746" t="s">
        <v>313</v>
      </c>
      <c r="E9" s="756" t="s">
        <v>755</v>
      </c>
      <c r="F9" s="744" t="s">
        <v>756</v>
      </c>
      <c r="G9" s="784" t="s">
        <v>757</v>
      </c>
      <c r="H9" s="780" t="s">
        <v>540</v>
      </c>
      <c r="I9" s="176" t="s">
        <v>5</v>
      </c>
      <c r="J9" s="176" t="s">
        <v>6</v>
      </c>
      <c r="K9" s="726" t="s">
        <v>95</v>
      </c>
      <c r="L9" s="173" t="s">
        <v>88</v>
      </c>
      <c r="M9" s="173" t="s">
        <v>89</v>
      </c>
      <c r="N9" s="767" t="s">
        <v>541</v>
      </c>
      <c r="O9" s="174" t="s">
        <v>7</v>
      </c>
      <c r="P9" s="175" t="s">
        <v>8</v>
      </c>
      <c r="Q9" s="760" t="s">
        <v>523</v>
      </c>
      <c r="R9" s="475" t="s">
        <v>524</v>
      </c>
      <c r="S9" s="475" t="s">
        <v>525</v>
      </c>
      <c r="T9" s="769" t="s">
        <v>314</v>
      </c>
      <c r="U9" s="192"/>
      <c r="V9" s="192"/>
      <c r="W9" s="754"/>
      <c r="X9" s="316">
        <v>1</v>
      </c>
      <c r="Y9" s="316">
        <f>INDEX(Cups,X9)</f>
        <v>0</v>
      </c>
      <c r="Z9" s="329"/>
    </row>
    <row r="10" spans="1:26" s="1" customFormat="1" ht="63" customHeight="1">
      <c r="A10" s="27"/>
      <c r="B10" s="733"/>
      <c r="C10" s="734"/>
      <c r="D10" s="747"/>
      <c r="E10" s="757"/>
      <c r="F10" s="745"/>
      <c r="G10" s="785"/>
      <c r="H10" s="781"/>
      <c r="I10" s="176"/>
      <c r="J10" s="176"/>
      <c r="K10" s="727"/>
      <c r="L10" s="65"/>
      <c r="M10" s="65"/>
      <c r="N10" s="768"/>
      <c r="O10" s="481"/>
      <c r="P10" s="83"/>
      <c r="Q10" s="761"/>
      <c r="R10" s="476"/>
      <c r="S10" s="476"/>
      <c r="T10" s="770"/>
      <c r="U10" s="85"/>
      <c r="V10" s="85"/>
      <c r="W10" s="754"/>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4"/>
      <c r="X11" s="316">
        <v>1</v>
      </c>
      <c r="Y11" s="316">
        <f>INDEX(Cups,X11)</f>
        <v>0</v>
      </c>
      <c r="Z11" s="78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4"/>
      <c r="X12" s="253"/>
      <c r="Y12" s="254"/>
      <c r="Z12" s="782"/>
    </row>
    <row r="13" spans="1:26" ht="32.25" customHeight="1" thickBot="1">
      <c r="A13" s="27">
        <v>2</v>
      </c>
      <c r="B13" s="324">
        <v>1</v>
      </c>
      <c r="C13" s="674" t="s">
        <v>837</v>
      </c>
      <c r="D13" s="672">
        <v>2</v>
      </c>
      <c r="E13" s="666">
        <v>2</v>
      </c>
      <c r="F13" s="667">
        <v>2</v>
      </c>
      <c r="G13" s="668"/>
      <c r="H13" s="226"/>
      <c r="I13" s="96">
        <v>5</v>
      </c>
      <c r="J13" s="268">
        <f>IF(I13=1,"",INDEX(Cups,I13))</f>
        <v>0.5</v>
      </c>
      <c r="K13" s="227"/>
      <c r="L13" s="81">
        <v>1</v>
      </c>
      <c r="M13" s="81">
        <f t="shared" si="0"/>
      </c>
      <c r="N13" s="226"/>
      <c r="O13" s="398">
        <v>13</v>
      </c>
      <c r="P13" s="84">
        <f t="shared" si="1"/>
        <v>1.5</v>
      </c>
      <c r="Q13" s="644"/>
      <c r="R13" s="81">
        <v>1</v>
      </c>
      <c r="S13" s="442">
        <f t="shared" si="2"/>
      </c>
      <c r="T13" s="586">
        <v>1</v>
      </c>
      <c r="U13" s="85"/>
      <c r="V13" s="85"/>
      <c r="W13" s="755"/>
      <c r="X13" s="253"/>
      <c r="Y13" s="253"/>
      <c r="Z13" s="783"/>
    </row>
    <row r="14" spans="1:26" ht="32.25" customHeight="1" thickBot="1">
      <c r="A14" s="27">
        <v>3</v>
      </c>
      <c r="B14" s="324">
        <v>2</v>
      </c>
      <c r="C14" s="674" t="s">
        <v>838</v>
      </c>
      <c r="D14" s="672">
        <v>2</v>
      </c>
      <c r="E14" s="666">
        <v>2</v>
      </c>
      <c r="F14" s="667">
        <v>2</v>
      </c>
      <c r="G14" s="668"/>
      <c r="H14" s="324"/>
      <c r="I14" s="315">
        <v>5</v>
      </c>
      <c r="J14" s="268">
        <f aca="true" t="shared" si="3" ref="J14:J44">IF(I14=1,"",INDEX(Cups,I14))</f>
        <v>0.5</v>
      </c>
      <c r="K14" s="227"/>
      <c r="L14" s="81">
        <v>1</v>
      </c>
      <c r="M14" s="81">
        <f t="shared" si="0"/>
      </c>
      <c r="N14" s="324"/>
      <c r="O14" s="315">
        <v>13</v>
      </c>
      <c r="P14" s="80">
        <f t="shared" si="1"/>
        <v>1.5</v>
      </c>
      <c r="Q14" s="227"/>
      <c r="R14" s="81">
        <v>1</v>
      </c>
      <c r="S14" s="81">
        <f t="shared" si="2"/>
      </c>
      <c r="T14" s="586">
        <v>1</v>
      </c>
      <c r="U14" s="85"/>
      <c r="V14" s="85"/>
      <c r="W14" s="775" t="s">
        <v>436</v>
      </c>
      <c r="X14" s="776"/>
      <c r="Y14" s="776"/>
      <c r="Z14" s="777"/>
    </row>
    <row r="15" spans="1:26" ht="32.25" customHeight="1">
      <c r="A15" s="27">
        <v>4</v>
      </c>
      <c r="B15" s="324">
        <v>3</v>
      </c>
      <c r="C15" s="674" t="s">
        <v>839</v>
      </c>
      <c r="D15" s="672">
        <v>2</v>
      </c>
      <c r="E15" s="666">
        <v>2</v>
      </c>
      <c r="F15" s="667">
        <v>2</v>
      </c>
      <c r="G15" s="668"/>
      <c r="H15" s="324"/>
      <c r="I15" s="315">
        <v>5</v>
      </c>
      <c r="J15" s="268">
        <f t="shared" si="3"/>
        <v>0.5</v>
      </c>
      <c r="K15" s="227"/>
      <c r="L15" s="81">
        <v>1</v>
      </c>
      <c r="M15" s="81">
        <f t="shared" si="0"/>
      </c>
      <c r="N15" s="324"/>
      <c r="O15" s="315">
        <v>11</v>
      </c>
      <c r="P15" s="80">
        <f t="shared" si="1"/>
        <v>1.25</v>
      </c>
      <c r="Q15" s="227"/>
      <c r="R15" s="81">
        <v>1</v>
      </c>
      <c r="S15" s="81">
        <f t="shared" si="2"/>
      </c>
      <c r="T15" s="586">
        <v>1</v>
      </c>
      <c r="U15" s="85"/>
      <c r="V15" s="85"/>
      <c r="W15" s="773" t="s">
        <v>233</v>
      </c>
      <c r="X15" s="258"/>
      <c r="Y15" s="259"/>
      <c r="Z15" s="771"/>
    </row>
    <row r="16" spans="1:26" ht="32.25" customHeight="1">
      <c r="A16" s="27">
        <v>5</v>
      </c>
      <c r="B16" s="324">
        <v>4</v>
      </c>
      <c r="C16" s="674" t="s">
        <v>841</v>
      </c>
      <c r="D16" s="672">
        <v>2</v>
      </c>
      <c r="E16" s="666">
        <v>3</v>
      </c>
      <c r="F16" s="667">
        <v>2</v>
      </c>
      <c r="G16" s="668"/>
      <c r="H16" s="324"/>
      <c r="I16" s="315">
        <v>5</v>
      </c>
      <c r="J16" s="268">
        <f t="shared" si="3"/>
        <v>0.5</v>
      </c>
      <c r="K16" s="227"/>
      <c r="L16" s="81">
        <v>1</v>
      </c>
      <c r="M16" s="81">
        <f t="shared" si="0"/>
      </c>
      <c r="N16" s="324"/>
      <c r="O16" s="315">
        <v>9</v>
      </c>
      <c r="P16" s="80">
        <f t="shared" si="1"/>
        <v>1</v>
      </c>
      <c r="Q16" s="227"/>
      <c r="R16" s="81">
        <v>1</v>
      </c>
      <c r="S16" s="81">
        <f t="shared" si="2"/>
      </c>
      <c r="T16" s="586">
        <v>1</v>
      </c>
      <c r="U16" s="85"/>
      <c r="V16" s="85"/>
      <c r="W16" s="774"/>
      <c r="X16" s="260"/>
      <c r="Y16" s="261"/>
      <c r="Z16" s="772"/>
    </row>
    <row r="17" spans="1:26" ht="32.25" customHeight="1">
      <c r="A17" s="27">
        <v>6</v>
      </c>
      <c r="B17" s="324">
        <v>5</v>
      </c>
      <c r="C17" s="674" t="s">
        <v>840</v>
      </c>
      <c r="D17" s="672">
        <v>2</v>
      </c>
      <c r="E17" s="666">
        <v>2</v>
      </c>
      <c r="F17" s="667">
        <v>2</v>
      </c>
      <c r="G17" s="668"/>
      <c r="H17" s="324"/>
      <c r="I17" s="315">
        <v>5</v>
      </c>
      <c r="J17" s="268">
        <f t="shared" si="3"/>
        <v>0.5</v>
      </c>
      <c r="K17" s="227"/>
      <c r="L17" s="81">
        <v>1</v>
      </c>
      <c r="M17" s="81">
        <f t="shared" si="0"/>
      </c>
      <c r="N17" s="324"/>
      <c r="O17" s="315">
        <v>7</v>
      </c>
      <c r="P17" s="80">
        <f t="shared" si="1"/>
        <v>0.75</v>
      </c>
      <c r="Q17" s="227"/>
      <c r="R17" s="81">
        <v>1</v>
      </c>
      <c r="S17" s="81">
        <f t="shared" si="2"/>
      </c>
      <c r="T17" s="586">
        <v>1</v>
      </c>
      <c r="U17" s="85"/>
      <c r="V17" s="85"/>
      <c r="W17" s="786" t="s">
        <v>231</v>
      </c>
      <c r="X17" s="262"/>
      <c r="Y17" s="263"/>
      <c r="Z17" s="762">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87"/>
      <c r="X18" s="264"/>
      <c r="Y18" s="265"/>
      <c r="Z18" s="763"/>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7:W18"/>
    <mergeCell ref="Z17:Z18"/>
    <mergeCell ref="W4:Z4"/>
    <mergeCell ref="N9:N10"/>
    <mergeCell ref="T9:T10"/>
    <mergeCell ref="F6:G6"/>
    <mergeCell ref="Z15:Z16"/>
    <mergeCell ref="W15:W16"/>
    <mergeCell ref="W14:Z14"/>
    <mergeCell ref="H9:H10"/>
    <mergeCell ref="Z11:Z13"/>
    <mergeCell ref="D9:D10"/>
    <mergeCell ref="B3:F3"/>
    <mergeCell ref="E8:G8"/>
    <mergeCell ref="W6:W13"/>
    <mergeCell ref="E9:E10"/>
    <mergeCell ref="C6:E6"/>
    <mergeCell ref="B4:T4"/>
    <mergeCell ref="Q9:Q10"/>
    <mergeCell ref="B7:C7"/>
    <mergeCell ref="G9:G10"/>
    <mergeCell ref="A1:T1"/>
    <mergeCell ref="H6:T6"/>
    <mergeCell ref="K9:K10"/>
    <mergeCell ref="H8:K8"/>
    <mergeCell ref="B8:C10"/>
    <mergeCell ref="G3:T3"/>
    <mergeCell ref="N8:Q8"/>
    <mergeCell ref="G2:T2"/>
    <mergeCell ref="B2:F2"/>
    <mergeCell ref="F9:F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798" t="s">
        <v>805</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800"/>
      <c r="AF1" s="855" t="s">
        <v>528</v>
      </c>
      <c r="AG1" s="855"/>
      <c r="AH1" s="855"/>
      <c r="AI1" s="855"/>
      <c r="AJ1" s="855"/>
    </row>
    <row r="2" spans="2:36" ht="69.75" customHeight="1" thickBot="1">
      <c r="B2" s="801" t="s">
        <v>823</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3"/>
      <c r="AF2" s="804" t="s">
        <v>163</v>
      </c>
      <c r="AG2" s="804"/>
      <c r="AH2" s="804"/>
      <c r="AI2" s="509"/>
      <c r="AJ2" s="509"/>
    </row>
    <row r="3" spans="2:29" ht="24" customHeight="1" thickBot="1">
      <c r="B3" s="805" t="s">
        <v>320</v>
      </c>
      <c r="C3" s="247"/>
      <c r="D3" s="247"/>
      <c r="E3" s="835" t="s">
        <v>61</v>
      </c>
      <c r="F3" s="248"/>
      <c r="G3" s="248"/>
      <c r="H3" s="837" t="s">
        <v>321</v>
      </c>
      <c r="I3" s="357"/>
      <c r="J3" s="357"/>
      <c r="K3" s="837" t="s">
        <v>61</v>
      </c>
      <c r="L3" s="248"/>
      <c r="M3" s="248"/>
      <c r="N3" s="824" t="s">
        <v>322</v>
      </c>
      <c r="O3" s="359"/>
      <c r="P3" s="359"/>
      <c r="Q3" s="824" t="s">
        <v>61</v>
      </c>
      <c r="R3" s="248"/>
      <c r="S3" s="248"/>
      <c r="T3" s="826" t="s">
        <v>323</v>
      </c>
      <c r="U3" s="353"/>
      <c r="V3" s="353"/>
      <c r="W3" s="826" t="s">
        <v>61</v>
      </c>
      <c r="X3" s="248"/>
      <c r="Y3" s="248"/>
      <c r="Z3" s="828" t="s">
        <v>324</v>
      </c>
      <c r="AA3" s="355"/>
      <c r="AB3" s="249"/>
      <c r="AC3" s="830" t="s">
        <v>61</v>
      </c>
    </row>
    <row r="4" spans="2:36" ht="60.75" customHeight="1" thickBot="1">
      <c r="B4" s="806"/>
      <c r="C4" s="352" t="s">
        <v>62</v>
      </c>
      <c r="D4" s="352"/>
      <c r="E4" s="836"/>
      <c r="F4" s="286" t="s">
        <v>64</v>
      </c>
      <c r="G4" s="286" t="s">
        <v>65</v>
      </c>
      <c r="H4" s="838"/>
      <c r="I4" s="358" t="s">
        <v>68</v>
      </c>
      <c r="J4" s="358"/>
      <c r="K4" s="838"/>
      <c r="L4" s="286" t="s">
        <v>66</v>
      </c>
      <c r="M4" s="286" t="s">
        <v>67</v>
      </c>
      <c r="N4" s="825"/>
      <c r="O4" s="360" t="s">
        <v>69</v>
      </c>
      <c r="P4" s="360"/>
      <c r="Q4" s="825"/>
      <c r="R4" s="286" t="s">
        <v>70</v>
      </c>
      <c r="S4" s="286" t="s">
        <v>71</v>
      </c>
      <c r="T4" s="827"/>
      <c r="U4" s="354" t="s">
        <v>72</v>
      </c>
      <c r="V4" s="354"/>
      <c r="W4" s="827"/>
      <c r="X4" s="286" t="s">
        <v>73</v>
      </c>
      <c r="Y4" s="286" t="s">
        <v>74</v>
      </c>
      <c r="Z4" s="829"/>
      <c r="AA4" s="356" t="s">
        <v>75</v>
      </c>
      <c r="AB4" s="287"/>
      <c r="AC4" s="831"/>
      <c r="AD4" s="85" t="s">
        <v>76</v>
      </c>
      <c r="AE4" s="85" t="s">
        <v>77</v>
      </c>
      <c r="AG4" s="764" t="s">
        <v>242</v>
      </c>
      <c r="AH4" s="765"/>
      <c r="AI4" s="765"/>
      <c r="AJ4" s="766"/>
    </row>
    <row r="5" spans="2:36" ht="34.5" customHeight="1" thickBot="1">
      <c r="B5" s="809">
        <f>IF(OR(COUNTIF(C6:C15,12)&gt;0,COUNTIF(C6:C15,2)&gt;0,COUNTIF(C6:C15,4)&gt;0,COUNTIF(C6:C15,10)&gt;0,COUNTIF(C6:C15,15)&gt;0,COUNTIF(C6:C15,17)&gt;0,),"Remember to enter CREDITABLE amounts of leafy greens!","")</f>
      </c>
      <c r="C5" s="810"/>
      <c r="D5" s="810"/>
      <c r="E5" s="811"/>
      <c r="F5" s="383"/>
      <c r="G5" s="383"/>
      <c r="H5" s="812">
        <f>IF(COUNTIF(I6:I15,10)&gt;0,"Remember to enter the CREDITABLE amount of tomato paste!","")</f>
      </c>
      <c r="I5" s="813"/>
      <c r="J5" s="813"/>
      <c r="K5" s="814"/>
      <c r="L5" s="383"/>
      <c r="M5" s="383"/>
      <c r="N5" s="815">
        <f>IF(SUM(O6:O15)&gt;10,"If crediting as a vegetable do not also credit as a meat/meat alternate","")</f>
      </c>
      <c r="O5" s="816"/>
      <c r="P5" s="816"/>
      <c r="Q5" s="817"/>
      <c r="R5" s="384"/>
      <c r="S5" s="384"/>
      <c r="T5" s="818"/>
      <c r="U5" s="819"/>
      <c r="V5" s="819"/>
      <c r="W5" s="820"/>
      <c r="X5" s="384"/>
      <c r="Y5" s="384"/>
      <c r="Z5" s="821"/>
      <c r="AA5" s="822"/>
      <c r="AB5" s="822"/>
      <c r="AC5" s="823"/>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3"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4"/>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4"/>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4"/>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4"/>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5"/>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75" t="s">
        <v>436</v>
      </c>
      <c r="AH12" s="776"/>
      <c r="AI12" s="776"/>
      <c r="AJ12" s="777"/>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07" t="s">
        <v>233</v>
      </c>
      <c r="AH13" s="394"/>
      <c r="AI13" s="394"/>
      <c r="AJ13" s="792"/>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08"/>
      <c r="AH14" s="393"/>
      <c r="AI14" s="393"/>
      <c r="AJ14" s="793"/>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08"/>
      <c r="AH15" s="393"/>
      <c r="AI15" s="393"/>
      <c r="AJ15" s="793"/>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794" t="s">
        <v>231</v>
      </c>
      <c r="AH16" s="393"/>
      <c r="AI16" s="393"/>
      <c r="AJ16" s="796">
        <f>FLOOR(AJ13,0.125)</f>
        <v>0</v>
      </c>
    </row>
    <row r="17" spans="2:36" ht="33.75" customHeight="1">
      <c r="B17" s="83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4"/>
      <c r="AG17" s="794"/>
      <c r="AH17" s="25"/>
      <c r="AI17" s="25"/>
      <c r="AJ17" s="796"/>
    </row>
    <row r="18" spans="2:36" ht="33.75" customHeight="1" thickBot="1">
      <c r="B18" s="839" t="s">
        <v>235</v>
      </c>
      <c r="C18" s="840"/>
      <c r="D18" s="840"/>
      <c r="E18" s="840"/>
      <c r="F18" s="272"/>
      <c r="G18" s="272"/>
      <c r="H18" s="841" t="s">
        <v>236</v>
      </c>
      <c r="I18" s="841"/>
      <c r="J18" s="841"/>
      <c r="K18" s="841"/>
      <c r="L18" s="272"/>
      <c r="M18" s="272"/>
      <c r="N18" s="842" t="s">
        <v>237</v>
      </c>
      <c r="O18" s="842"/>
      <c r="P18" s="842"/>
      <c r="Q18" s="842"/>
      <c r="R18" s="272"/>
      <c r="S18" s="272"/>
      <c r="T18" s="843" t="s">
        <v>238</v>
      </c>
      <c r="U18" s="843"/>
      <c r="V18" s="843"/>
      <c r="W18" s="843"/>
      <c r="X18" s="272"/>
      <c r="Y18" s="272"/>
      <c r="Z18" s="844" t="s">
        <v>239</v>
      </c>
      <c r="AA18" s="844"/>
      <c r="AB18" s="844"/>
      <c r="AC18" s="845"/>
      <c r="AG18" s="795"/>
      <c r="AH18" s="21"/>
      <c r="AI18" s="21"/>
      <c r="AJ18" s="797"/>
    </row>
    <row r="19" spans="2:29" ht="33.75" customHeight="1">
      <c r="B19" s="848"/>
      <c r="C19" s="849"/>
      <c r="D19" s="849"/>
      <c r="E19" s="849"/>
      <c r="F19" s="316"/>
      <c r="G19" s="316"/>
      <c r="H19" s="850"/>
      <c r="I19" s="850"/>
      <c r="J19" s="850"/>
      <c r="K19" s="850"/>
      <c r="L19" s="316"/>
      <c r="M19" s="316"/>
      <c r="N19" s="851"/>
      <c r="O19" s="851"/>
      <c r="P19" s="851"/>
      <c r="Q19" s="851"/>
      <c r="R19" s="316"/>
      <c r="S19" s="316"/>
      <c r="T19" s="852"/>
      <c r="U19" s="852"/>
      <c r="V19" s="852"/>
      <c r="W19" s="852"/>
      <c r="X19" s="316"/>
      <c r="Y19" s="316"/>
      <c r="Z19" s="846"/>
      <c r="AA19" s="846"/>
      <c r="AB19" s="846"/>
      <c r="AC19" s="847"/>
    </row>
    <row r="20" spans="2:29" ht="33.75" customHeight="1">
      <c r="B20" s="848"/>
      <c r="C20" s="849"/>
      <c r="D20" s="849"/>
      <c r="E20" s="849"/>
      <c r="F20" s="316"/>
      <c r="G20" s="316"/>
      <c r="H20" s="850"/>
      <c r="I20" s="850"/>
      <c r="J20" s="850"/>
      <c r="K20" s="850"/>
      <c r="L20" s="316"/>
      <c r="M20" s="316"/>
      <c r="N20" s="851"/>
      <c r="O20" s="851"/>
      <c r="P20" s="851"/>
      <c r="Q20" s="851"/>
      <c r="R20" s="316"/>
      <c r="S20" s="316"/>
      <c r="T20" s="852"/>
      <c r="U20" s="852"/>
      <c r="V20" s="852"/>
      <c r="W20" s="852"/>
      <c r="X20" s="316"/>
      <c r="Y20" s="316"/>
      <c r="Z20" s="846"/>
      <c r="AA20" s="846"/>
      <c r="AB20" s="846"/>
      <c r="AC20" s="847"/>
    </row>
    <row r="21" spans="2:29" ht="33.75" customHeight="1">
      <c r="B21" s="853"/>
      <c r="C21" s="854"/>
      <c r="D21" s="854"/>
      <c r="E21" s="854"/>
      <c r="F21" s="316"/>
      <c r="G21" s="316"/>
      <c r="H21" s="850"/>
      <c r="I21" s="850"/>
      <c r="J21" s="850"/>
      <c r="K21" s="850"/>
      <c r="L21" s="316"/>
      <c r="M21" s="316"/>
      <c r="N21" s="851"/>
      <c r="O21" s="851"/>
      <c r="P21" s="851"/>
      <c r="Q21" s="851"/>
      <c r="R21" s="316"/>
      <c r="S21" s="316"/>
      <c r="T21" s="852"/>
      <c r="U21" s="852"/>
      <c r="V21" s="852"/>
      <c r="W21" s="852"/>
      <c r="X21" s="316"/>
      <c r="Y21" s="316"/>
      <c r="Z21" s="846"/>
      <c r="AA21" s="846"/>
      <c r="AB21" s="846"/>
      <c r="AC21" s="847"/>
    </row>
    <row r="22" spans="2:29" ht="33.75" customHeight="1">
      <c r="B22" s="853"/>
      <c r="C22" s="854"/>
      <c r="D22" s="854"/>
      <c r="E22" s="854"/>
      <c r="F22" s="316"/>
      <c r="G22" s="316"/>
      <c r="H22" s="850"/>
      <c r="I22" s="850"/>
      <c r="J22" s="850"/>
      <c r="K22" s="850"/>
      <c r="L22" s="316"/>
      <c r="M22" s="316"/>
      <c r="N22" s="851"/>
      <c r="O22" s="851"/>
      <c r="P22" s="851"/>
      <c r="Q22" s="851"/>
      <c r="R22" s="316"/>
      <c r="S22" s="316"/>
      <c r="T22" s="852"/>
      <c r="U22" s="852"/>
      <c r="V22" s="852"/>
      <c r="W22" s="852"/>
      <c r="X22" s="316"/>
      <c r="Y22" s="316"/>
      <c r="Z22" s="846"/>
      <c r="AA22" s="846"/>
      <c r="AB22" s="846"/>
      <c r="AC22" s="847"/>
    </row>
    <row r="23" spans="2:29" ht="33.75" customHeight="1" thickBot="1">
      <c r="B23" s="856"/>
      <c r="C23" s="857"/>
      <c r="D23" s="857"/>
      <c r="E23" s="857"/>
      <c r="F23" s="97"/>
      <c r="G23" s="97"/>
      <c r="H23" s="858"/>
      <c r="I23" s="858"/>
      <c r="J23" s="858"/>
      <c r="K23" s="858"/>
      <c r="L23" s="97"/>
      <c r="M23" s="97"/>
      <c r="N23" s="859"/>
      <c r="O23" s="859"/>
      <c r="P23" s="859"/>
      <c r="Q23" s="859"/>
      <c r="R23" s="97"/>
      <c r="S23" s="97"/>
      <c r="T23" s="860"/>
      <c r="U23" s="860"/>
      <c r="V23" s="860"/>
      <c r="W23" s="860"/>
      <c r="X23" s="97"/>
      <c r="Y23" s="97"/>
      <c r="Z23" s="861"/>
      <c r="AA23" s="861"/>
      <c r="AB23" s="861"/>
      <c r="AC23" s="86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8"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98" t="s">
        <v>807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693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c r="BD1" s="85"/>
      <c r="BE1" s="85"/>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A2" s="192"/>
      <c r="AB2" s="1008" t="s">
        <v>824</v>
      </c>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487"/>
      <c r="AY2" s="487"/>
      <c r="AZ2" s="1010" t="s">
        <v>560</v>
      </c>
      <c r="BA2" s="1011"/>
      <c r="BB2" s="1011"/>
      <c r="BC2" s="1011"/>
      <c r="BD2" s="1011"/>
    </row>
    <row r="3" spans="1:57" s="1" customFormat="1" ht="24" customHeight="1" thickBot="1">
      <c r="A3" s="85"/>
      <c r="B3" s="85"/>
      <c r="C3" s="1002" t="s">
        <v>16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437</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c r="BD3" s="85"/>
      <c r="BE3" s="85"/>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318</v>
      </c>
      <c r="T4" s="977"/>
      <c r="U4" s="977"/>
      <c r="V4" s="977"/>
      <c r="W4" s="977"/>
      <c r="X4" s="977"/>
      <c r="Y4" s="977"/>
      <c r="Z4" s="978"/>
      <c r="AB4" s="981" t="s">
        <v>527</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1:57" s="1" customFormat="1" ht="34.5" customHeight="1">
      <c r="A5" s="85"/>
      <c r="B5" s="85"/>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96"/>
      <c r="Z5" s="992" t="str">
        <f>IF(AND(X5=FALSE,X6=FALSE,X7=FALSE),"",IF(AND(X5=TRUE,X6=TRUE),"Yes",IF(AND(X5=TRUE,X7=TRUE),"Yes",IF(AND(X6=TRUE,X7=TRUE),"Yes","No"))))</f>
        <v>Yes</v>
      </c>
      <c r="AB5" s="994" t="s">
        <v>56</v>
      </c>
      <c r="AC5" s="459"/>
      <c r="AD5" s="459"/>
      <c r="AE5" s="989" t="s">
        <v>61</v>
      </c>
      <c r="AF5" s="460"/>
      <c r="AG5" s="460"/>
      <c r="AH5" s="972" t="s">
        <v>221</v>
      </c>
      <c r="AI5" s="461"/>
      <c r="AJ5" s="461"/>
      <c r="AK5" s="972" t="s">
        <v>61</v>
      </c>
      <c r="AL5" s="460"/>
      <c r="AM5" s="460"/>
      <c r="AN5" s="975" t="s">
        <v>57</v>
      </c>
      <c r="AO5" s="462"/>
      <c r="AP5" s="462"/>
      <c r="AQ5" s="975" t="s">
        <v>61</v>
      </c>
      <c r="AR5" s="460"/>
      <c r="AS5" s="460"/>
      <c r="AT5" s="892" t="s">
        <v>58</v>
      </c>
      <c r="AU5" s="463"/>
      <c r="AV5" s="463"/>
      <c r="AW5" s="892" t="s">
        <v>61</v>
      </c>
      <c r="AX5" s="460"/>
      <c r="AY5" s="460"/>
      <c r="AZ5" s="893" t="s">
        <v>59</v>
      </c>
      <c r="BA5" s="464"/>
      <c r="BB5" s="465"/>
      <c r="BC5" s="971" t="s">
        <v>61</v>
      </c>
      <c r="BD5" s="890">
        <v>1</v>
      </c>
      <c r="BE5" s="891">
        <f>INDEX(Cups,BD5)</f>
        <v>0</v>
      </c>
    </row>
    <row r="6" spans="1:57" s="1" customFormat="1" ht="44.25" customHeight="1" thickBot="1">
      <c r="A6" s="85"/>
      <c r="B6" s="85"/>
      <c r="C6" s="1000"/>
      <c r="D6" s="1001"/>
      <c r="E6" s="962"/>
      <c r="F6" s="964"/>
      <c r="G6" s="1013"/>
      <c r="H6" s="968"/>
      <c r="I6" s="970"/>
      <c r="J6" s="1015"/>
      <c r="K6" s="781"/>
      <c r="L6" s="966"/>
      <c r="M6" s="727"/>
      <c r="N6" s="987"/>
      <c r="O6" s="966"/>
      <c r="P6" s="1020"/>
      <c r="Q6" s="991"/>
      <c r="R6" s="964"/>
      <c r="S6" s="944" t="s">
        <v>626</v>
      </c>
      <c r="T6" s="945"/>
      <c r="U6" s="945"/>
      <c r="V6" s="945"/>
      <c r="W6" s="111"/>
      <c r="X6" s="111" t="b">
        <v>1</v>
      </c>
      <c r="Y6" s="9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2</v>
      </c>
      <c r="B7" s="492" t="str">
        <f>INDEX(meals,A7)</f>
        <v>WG Cheese Ravioli</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96"/>
      <c r="Z7" s="992"/>
      <c r="AA7" s="23"/>
      <c r="AB7" s="973" t="s">
        <v>285</v>
      </c>
      <c r="AC7" s="955"/>
      <c r="AD7" s="955"/>
      <c r="AE7" s="957"/>
      <c r="AF7" s="883">
        <v>1</v>
      </c>
      <c r="AG7" s="885">
        <f>INDEX(Cups,AF7)</f>
        <v>0</v>
      </c>
      <c r="AH7" s="951" t="s">
        <v>286</v>
      </c>
      <c r="AI7" s="953"/>
      <c r="AJ7" s="953"/>
      <c r="AK7" s="951"/>
      <c r="AL7" s="883">
        <v>9</v>
      </c>
      <c r="AM7" s="885">
        <f>INDEX(Cups,AL7)</f>
        <v>1</v>
      </c>
      <c r="AN7" s="881" t="s">
        <v>287</v>
      </c>
      <c r="AO7" s="870"/>
      <c r="AP7" s="870"/>
      <c r="AQ7" s="881"/>
      <c r="AR7" s="883">
        <v>1</v>
      </c>
      <c r="AS7" s="885">
        <f>INDEX(Cups,AR7)</f>
        <v>0</v>
      </c>
      <c r="AT7" s="886" t="s">
        <v>288</v>
      </c>
      <c r="AU7" s="872"/>
      <c r="AV7" s="872"/>
      <c r="AW7" s="872"/>
      <c r="AX7" s="883">
        <v>5</v>
      </c>
      <c r="AY7" s="885">
        <f>INDEX(Cups,AX7)</f>
        <v>0.5</v>
      </c>
      <c r="AZ7" s="888" t="s">
        <v>289</v>
      </c>
      <c r="BA7" s="877"/>
      <c r="BB7" s="877"/>
      <c r="BC7" s="87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96"/>
      <c r="Z8" s="113">
        <f>IF(X8=TRUE,"No","")</f>
      </c>
      <c r="AA8" s="23"/>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A9" s="23"/>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11</v>
      </c>
      <c r="AJ10" s="100" t="str">
        <f aca="true" t="shared" si="8" ref="AJ10:AJ19">INDEX(RED,AI10)</f>
        <v>Tomato sauce</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4</v>
      </c>
      <c r="AV10" s="243" t="str">
        <f aca="true" t="shared" si="12" ref="AV10:AV19">INDEX(STARCHY,AU10)</f>
        <v>Green peas, immature</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A11" s="23"/>
      <c r="AB11" s="98"/>
      <c r="AC11" s="99">
        <v>1</v>
      </c>
      <c r="AD11" s="99">
        <f t="shared" si="6"/>
        <v>0</v>
      </c>
      <c r="AE11" s="99"/>
      <c r="AF11" s="316">
        <v>1</v>
      </c>
      <c r="AG11" s="316">
        <f t="shared" si="7"/>
      </c>
      <c r="AH11" s="100"/>
      <c r="AI11" s="100">
        <v>8</v>
      </c>
      <c r="AJ11" s="100" t="str">
        <f t="shared" si="8"/>
        <v>Sweet potatoes</v>
      </c>
      <c r="AK11" s="100"/>
      <c r="AL11" s="316">
        <v>5</v>
      </c>
      <c r="AM11" s="316">
        <f t="shared" si="9"/>
        <v>0.5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96">
        <v>1</v>
      </c>
      <c r="X13" s="96">
        <f>INDEX(Cups,W13)</f>
        <v>0</v>
      </c>
      <c r="Y13" s="916"/>
      <c r="Z13" s="917"/>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96">
        <v>1</v>
      </c>
      <c r="X14" s="96">
        <f>INDEX(Cups,W14)</f>
        <v>0</v>
      </c>
      <c r="Y14" s="906"/>
      <c r="Z14" s="907"/>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96">
        <v>1</v>
      </c>
      <c r="X15" s="96">
        <f>INDEX(Cups,W15)</f>
        <v>0</v>
      </c>
      <c r="Y15" s="906"/>
      <c r="Z15" s="907"/>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96">
        <v>1</v>
      </c>
      <c r="X16" s="96">
        <f>INDEX(Cups,W16)</f>
        <v>0</v>
      </c>
      <c r="Y16" s="906"/>
      <c r="Z16" s="907"/>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96">
        <v>1</v>
      </c>
      <c r="X17" s="96">
        <f>INDEX(Cups,W17)</f>
        <v>0</v>
      </c>
      <c r="Y17" s="912"/>
      <c r="Z17" s="913"/>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R1">
      <pane ySplit="6" topLeftCell="A7" activePane="bottomLeft" state="frozen"/>
      <selection pane="topLeft" activeCell="C2" sqref="C2"/>
      <selection pane="bottomLeft" activeCell="L9" sqref="L9"/>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828</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701</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33</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491</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425</v>
      </c>
      <c r="T4" s="977"/>
      <c r="U4" s="977"/>
      <c r="V4" s="977"/>
      <c r="W4" s="977"/>
      <c r="X4" s="977"/>
      <c r="Y4" s="977"/>
      <c r="Z4" s="978"/>
      <c r="AB4" s="981" t="s">
        <v>702</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243</v>
      </c>
      <c r="AC5" s="459"/>
      <c r="AD5" s="459"/>
      <c r="AE5" s="989" t="s">
        <v>61</v>
      </c>
      <c r="AF5" s="460"/>
      <c r="AG5" s="460"/>
      <c r="AH5" s="972" t="s">
        <v>244</v>
      </c>
      <c r="AI5" s="461"/>
      <c r="AJ5" s="461"/>
      <c r="AK5" s="972" t="s">
        <v>61</v>
      </c>
      <c r="AL5" s="460"/>
      <c r="AM5" s="460"/>
      <c r="AN5" s="975" t="s">
        <v>245</v>
      </c>
      <c r="AO5" s="462"/>
      <c r="AP5" s="462"/>
      <c r="AQ5" s="975" t="s">
        <v>61</v>
      </c>
      <c r="AR5" s="460"/>
      <c r="AS5" s="460"/>
      <c r="AT5" s="892" t="s">
        <v>246</v>
      </c>
      <c r="AU5" s="463"/>
      <c r="AV5" s="463"/>
      <c r="AW5" s="892" t="s">
        <v>61</v>
      </c>
      <c r="AX5" s="460"/>
      <c r="AY5" s="460"/>
      <c r="AZ5" s="893" t="s">
        <v>247</v>
      </c>
      <c r="BA5" s="464"/>
      <c r="BB5" s="465"/>
      <c r="BC5" s="971" t="s">
        <v>61</v>
      </c>
      <c r="BD5" s="890">
        <v>5</v>
      </c>
      <c r="BE5" s="891">
        <f>INDEX(Cups,BD5)</f>
        <v>0.5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3</v>
      </c>
      <c r="B7" s="492" t="str">
        <f>INDEX(meals,A7)</f>
        <v>Cheese Pizza, Pepperoni Pizza, Chef Special Pizza</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305</v>
      </c>
      <c r="AC7" s="955"/>
      <c r="AD7" s="955"/>
      <c r="AE7" s="957"/>
      <c r="AF7" s="883">
        <v>5</v>
      </c>
      <c r="AG7" s="885">
        <f>INDEX(Cups,AF7)</f>
        <v>0.5</v>
      </c>
      <c r="AH7" s="951" t="s">
        <v>306</v>
      </c>
      <c r="AI7" s="953"/>
      <c r="AJ7" s="953"/>
      <c r="AK7" s="951"/>
      <c r="AL7" s="883">
        <v>1</v>
      </c>
      <c r="AM7" s="885">
        <f>INDEX(Cups,AL7)</f>
        <v>0</v>
      </c>
      <c r="AN7" s="881" t="s">
        <v>307</v>
      </c>
      <c r="AO7" s="870"/>
      <c r="AP7" s="870"/>
      <c r="AQ7" s="881"/>
      <c r="AR7" s="883">
        <v>1</v>
      </c>
      <c r="AS7" s="885">
        <f>INDEX(Cups,AR7)</f>
        <v>0</v>
      </c>
      <c r="AT7" s="886" t="s">
        <v>308</v>
      </c>
      <c r="AU7" s="872"/>
      <c r="AV7" s="872"/>
      <c r="AW7" s="872"/>
      <c r="AX7" s="883">
        <v>1</v>
      </c>
      <c r="AY7" s="885">
        <f>INDEX(Cups,AX7)</f>
        <v>0</v>
      </c>
      <c r="AZ7" s="888" t="s">
        <v>309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t="str">
        <f>IF(OR(COUNTIF(AC10:AC19,12)&gt;0,COUNTIF(AC10:AC19,2)&gt;0,COUNTIF(AC10:AC19,4)&gt;0,COUNTIF(AC10:AC19,10)&gt;0,COUNTIF(AC10:AC19,15)&gt;0,COUNTIF(AC10:AC19,17)&gt;0,),"Remember to enter CREDITABLE amounts of leafy greens!","")</f>
        <v>Remember to enter CREDITABLE amounts of leafy greens!</v>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12</v>
      </c>
      <c r="AD10" s="241" t="str">
        <f aca="true" t="shared" si="6" ref="AD10:AD19">INDEX(GREEN,AC10)</f>
        <v>Romaine</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E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34</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492</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426</v>
      </c>
      <c r="T4" s="977"/>
      <c r="U4" s="977"/>
      <c r="V4" s="977"/>
      <c r="W4" s="977"/>
      <c r="X4" s="977"/>
      <c r="Y4" s="977"/>
      <c r="Z4" s="978"/>
      <c r="AB4" s="981" t="s">
        <v>704</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248</v>
      </c>
      <c r="AC5" s="459"/>
      <c r="AD5" s="459"/>
      <c r="AE5" s="989" t="s">
        <v>61</v>
      </c>
      <c r="AF5" s="460"/>
      <c r="AG5" s="460"/>
      <c r="AH5" s="972" t="s">
        <v>249</v>
      </c>
      <c r="AI5" s="461"/>
      <c r="AJ5" s="461"/>
      <c r="AK5" s="972" t="s">
        <v>61</v>
      </c>
      <c r="AL5" s="460"/>
      <c r="AM5" s="460"/>
      <c r="AN5" s="975" t="s">
        <v>250</v>
      </c>
      <c r="AO5" s="462"/>
      <c r="AP5" s="462"/>
      <c r="AQ5" s="975" t="s">
        <v>61</v>
      </c>
      <c r="AR5" s="460"/>
      <c r="AS5" s="460"/>
      <c r="AT5" s="892" t="s">
        <v>251</v>
      </c>
      <c r="AU5" s="463"/>
      <c r="AV5" s="463"/>
      <c r="AW5" s="892" t="s">
        <v>61</v>
      </c>
      <c r="AX5" s="460"/>
      <c r="AY5" s="460"/>
      <c r="AZ5" s="893" t="s">
        <v>252</v>
      </c>
      <c r="BA5" s="464"/>
      <c r="BB5" s="465"/>
      <c r="BC5" s="971" t="s">
        <v>61</v>
      </c>
      <c r="BD5" s="890">
        <v>6</v>
      </c>
      <c r="BE5" s="891">
        <f>INDEX(Cups,BD5)</f>
        <v>0.625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4</v>
      </c>
      <c r="B7" s="492" t="str">
        <f>INDEX(meals,A7)</f>
        <v>Homestyle Chicken and Biscuit</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1.25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300</v>
      </c>
      <c r="AC7" s="955"/>
      <c r="AD7" s="955"/>
      <c r="AE7" s="957"/>
      <c r="AF7" s="883">
        <v>5</v>
      </c>
      <c r="AG7" s="885">
        <f>INDEX(Cups,AF7)</f>
        <v>0.5</v>
      </c>
      <c r="AH7" s="951" t="s">
        <v>301</v>
      </c>
      <c r="AI7" s="953"/>
      <c r="AJ7" s="953"/>
      <c r="AK7" s="951"/>
      <c r="AL7" s="883">
        <v>2</v>
      </c>
      <c r="AM7" s="885">
        <f>INDEX(Cups,AL7)</f>
        <v>0.125</v>
      </c>
      <c r="AN7" s="881" t="s">
        <v>302</v>
      </c>
      <c r="AO7" s="870"/>
      <c r="AP7" s="870"/>
      <c r="AQ7" s="881"/>
      <c r="AR7" s="883">
        <v>1</v>
      </c>
      <c r="AS7" s="885">
        <f>INDEX(Cups,AR7)</f>
        <v>0</v>
      </c>
      <c r="AT7" s="886" t="s">
        <v>303</v>
      </c>
      <c r="AU7" s="872"/>
      <c r="AV7" s="872"/>
      <c r="AW7" s="872"/>
      <c r="AX7" s="883">
        <v>2</v>
      </c>
      <c r="AY7" s="885">
        <f>INDEX(Cups,AX7)</f>
        <v>0.125</v>
      </c>
      <c r="AZ7" s="888" t="s">
        <v>304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5</v>
      </c>
      <c r="AG10" s="317">
        <f aca="true" t="shared" si="7" ref="AG10:AG19">IF(AD10=0,"",INDEX(Cups,AF10))</f>
        <v>0.5</v>
      </c>
      <c r="AH10" s="100"/>
      <c r="AI10" s="100">
        <v>3</v>
      </c>
      <c r="AJ10" s="100" t="str">
        <f aca="true" t="shared" si="8" ref="AJ10:AJ19">INDEX(RED,AI10)</f>
        <v>Carrots</v>
      </c>
      <c r="AK10" s="100"/>
      <c r="AL10" s="317">
        <v>2</v>
      </c>
      <c r="AM10" s="317">
        <f aca="true" t="shared" si="9" ref="AM10:AM19">IF(AJ10=0,"",INDEX(Cups,AL10))</f>
        <v>0.125</v>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2</v>
      </c>
      <c r="AY10" s="317">
        <f>IF(AV10=0,"",INDEX(Cups,AX10))</f>
        <v>0.125</v>
      </c>
      <c r="AZ10" s="244"/>
      <c r="BA10" s="244">
        <v>9</v>
      </c>
      <c r="BB10" s="245" t="str">
        <f aca="true" t="shared" si="13" ref="BB10:BB19">INDEX(OTHER,BA10)</f>
        <v>Cabbage, green/red</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12</v>
      </c>
      <c r="BB11" s="104" t="str">
        <f t="shared" si="13"/>
        <v>Celery</v>
      </c>
      <c r="BC11" s="105"/>
      <c r="BD11" s="85">
        <v>2</v>
      </c>
      <c r="BE11" s="85">
        <f t="shared" si="14"/>
        <v>0.125</v>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Kathy A</cp:lastModifiedBy>
  <cp:lastPrinted>2016-08-10T13:54:35Z</cp:lastPrinted>
  <dcterms:created xsi:type="dcterms:W3CDTF">2012-03-21T19:15:44Z</dcterms:created>
  <dcterms:modified xsi:type="dcterms:W3CDTF">2021-05-26T01:30:33Z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