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T:\SBE\2018 - 2019\4-2019\"/>
    </mc:Choice>
  </mc:AlternateContent>
  <xr:revisionPtr revIDLastSave="0" documentId="13_ncr:1_{A3FF720B-F21D-45B3-BBF1-DB9D6EAA9D4B}" xr6:coauthVersionLast="36" xr6:coauthVersionMax="36" xr10:uidLastSave="{00000000-0000-0000-0000-000000000000}"/>
  <bookViews>
    <workbookView xWindow="0" yWindow="0" windowWidth="14370" windowHeight="7365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Sheet1!$A:$G,Sheet1!$1:$2</definedName>
    <definedName name="QBCANSUPPORTUPDATE" localSheetId="0">FALSE</definedName>
    <definedName name="QBCOMPANYFILENAME" localSheetId="0">"C:\Users\Accounting\Desktop\Quickbooks Company File\Compass School.QBW"</definedName>
    <definedName name="QBENDDATE" localSheetId="0">20190308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"bcef76b9c7cb4611934e6467193f8fc5"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7</definedName>
    <definedName name="QBSTARTDATE" localSheetId="0">20180701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1" l="1"/>
  <c r="J26" i="1"/>
  <c r="J31" i="1"/>
  <c r="J34" i="1"/>
  <c r="J45" i="1"/>
  <c r="J52" i="1"/>
  <c r="J55" i="1"/>
  <c r="J58" i="1"/>
  <c r="J59" i="1"/>
  <c r="J67" i="1"/>
  <c r="J75" i="1"/>
  <c r="J88" i="1"/>
  <c r="J95" i="1"/>
  <c r="J101" i="1"/>
  <c r="J104" i="1"/>
  <c r="J109" i="1"/>
  <c r="J122" i="1"/>
  <c r="J146" i="1"/>
  <c r="J162" i="1"/>
  <c r="J173" i="1"/>
  <c r="J180" i="1"/>
  <c r="J182" i="1"/>
  <c r="J183" i="1"/>
  <c r="J190" i="1"/>
  <c r="J197" i="1"/>
  <c r="J198" i="1"/>
  <c r="J199" i="1"/>
  <c r="H19" i="1"/>
  <c r="H26" i="1"/>
  <c r="H31" i="1"/>
  <c r="H34" i="1"/>
  <c r="H45" i="1"/>
  <c r="H52" i="1"/>
  <c r="H55" i="1"/>
  <c r="H58" i="1"/>
  <c r="H59" i="1"/>
  <c r="H67" i="1"/>
  <c r="H75" i="1"/>
  <c r="H88" i="1"/>
  <c r="H95" i="1"/>
  <c r="H101" i="1"/>
  <c r="H104" i="1"/>
  <c r="H109" i="1"/>
  <c r="H122" i="1"/>
  <c r="H146" i="1"/>
  <c r="H162" i="1"/>
  <c r="H173" i="1"/>
  <c r="H180" i="1"/>
  <c r="H182" i="1"/>
  <c r="H183" i="1"/>
  <c r="H190" i="1"/>
  <c r="H197" i="1"/>
  <c r="H198" i="1"/>
  <c r="H199" i="1"/>
  <c r="N199" i="1"/>
  <c r="L199" i="1"/>
  <c r="N198" i="1"/>
  <c r="L198" i="1"/>
  <c r="N197" i="1"/>
  <c r="L197" i="1"/>
  <c r="N195" i="1"/>
  <c r="L195" i="1"/>
  <c r="N194" i="1"/>
  <c r="L194" i="1"/>
  <c r="N193" i="1"/>
  <c r="L193" i="1"/>
  <c r="N192" i="1"/>
  <c r="L192" i="1"/>
  <c r="N190" i="1"/>
  <c r="L190" i="1"/>
  <c r="N189" i="1"/>
  <c r="L189" i="1"/>
  <c r="N188" i="1"/>
  <c r="L188" i="1"/>
  <c r="N187" i="1"/>
  <c r="L187" i="1"/>
  <c r="N186" i="1"/>
  <c r="L186" i="1"/>
  <c r="N183" i="1"/>
  <c r="L183" i="1"/>
  <c r="N182" i="1"/>
  <c r="L182" i="1"/>
  <c r="N181" i="1"/>
  <c r="L181" i="1"/>
  <c r="N180" i="1"/>
  <c r="L180" i="1"/>
  <c r="N179" i="1"/>
  <c r="L179" i="1"/>
  <c r="N178" i="1"/>
  <c r="L178" i="1"/>
  <c r="N177" i="1"/>
  <c r="L177" i="1"/>
  <c r="N176" i="1"/>
  <c r="L176" i="1"/>
  <c r="N175" i="1"/>
  <c r="L175" i="1"/>
  <c r="N173" i="1"/>
  <c r="L173" i="1"/>
  <c r="N172" i="1"/>
  <c r="L172" i="1"/>
  <c r="N171" i="1"/>
  <c r="L171" i="1"/>
  <c r="N170" i="1"/>
  <c r="L170" i="1"/>
  <c r="N169" i="1"/>
  <c r="L169" i="1"/>
  <c r="N168" i="1"/>
  <c r="L168" i="1"/>
  <c r="N167" i="1"/>
  <c r="L167" i="1"/>
  <c r="N166" i="1"/>
  <c r="L166" i="1"/>
  <c r="N165" i="1"/>
  <c r="L165" i="1"/>
  <c r="N164" i="1"/>
  <c r="L164" i="1"/>
  <c r="N162" i="1"/>
  <c r="L162" i="1"/>
  <c r="N161" i="1"/>
  <c r="L161" i="1"/>
  <c r="N160" i="1"/>
  <c r="L160" i="1"/>
  <c r="N159" i="1"/>
  <c r="L159" i="1"/>
  <c r="N158" i="1"/>
  <c r="L158" i="1"/>
  <c r="N157" i="1"/>
  <c r="L157" i="1"/>
  <c r="N156" i="1"/>
  <c r="L156" i="1"/>
  <c r="N155" i="1"/>
  <c r="L155" i="1"/>
  <c r="N154" i="1"/>
  <c r="L154" i="1"/>
  <c r="N153" i="1"/>
  <c r="L153" i="1"/>
  <c r="N152" i="1"/>
  <c r="L152" i="1"/>
  <c r="N151" i="1"/>
  <c r="L151" i="1"/>
  <c r="N150" i="1"/>
  <c r="L150" i="1"/>
  <c r="N149" i="1"/>
  <c r="L149" i="1"/>
  <c r="N148" i="1"/>
  <c r="L148" i="1"/>
  <c r="N146" i="1"/>
  <c r="L146" i="1"/>
  <c r="N145" i="1"/>
  <c r="L145" i="1"/>
  <c r="N144" i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09" i="1"/>
  <c r="L109" i="1"/>
  <c r="N108" i="1"/>
  <c r="L108" i="1"/>
  <c r="N107" i="1"/>
  <c r="L107" i="1"/>
  <c r="N106" i="1"/>
  <c r="L106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7" i="1"/>
  <c r="L97" i="1"/>
  <c r="N95" i="1"/>
  <c r="L95" i="1"/>
  <c r="N94" i="1"/>
  <c r="L94" i="1"/>
  <c r="N93" i="1"/>
  <c r="L93" i="1"/>
  <c r="N92" i="1"/>
  <c r="L92" i="1"/>
  <c r="N91" i="1"/>
  <c r="L91" i="1"/>
  <c r="N90" i="1"/>
  <c r="L90" i="1"/>
  <c r="N88" i="1"/>
  <c r="L88" i="1"/>
  <c r="N87" i="1"/>
  <c r="L87" i="1"/>
  <c r="N86" i="1"/>
  <c r="L86" i="1"/>
  <c r="N85" i="1"/>
  <c r="L85" i="1"/>
  <c r="N84" i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N72" i="1"/>
  <c r="L72" i="1"/>
  <c r="N71" i="1"/>
  <c r="L71" i="1"/>
  <c r="N69" i="1"/>
  <c r="L69" i="1"/>
  <c r="N67" i="1"/>
  <c r="L67" i="1"/>
  <c r="N66" i="1"/>
  <c r="L66" i="1"/>
  <c r="N65" i="1"/>
  <c r="L65" i="1"/>
  <c r="N64" i="1"/>
  <c r="L64" i="1"/>
  <c r="N63" i="1"/>
  <c r="L63" i="1"/>
  <c r="N62" i="1"/>
  <c r="L62" i="1"/>
  <c r="N59" i="1"/>
  <c r="L59" i="1"/>
  <c r="N58" i="1"/>
  <c r="L58" i="1"/>
  <c r="N57" i="1"/>
  <c r="L57" i="1"/>
  <c r="N55" i="1"/>
  <c r="L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4" i="1"/>
  <c r="L34" i="1"/>
  <c r="N33" i="1"/>
  <c r="L33" i="1"/>
  <c r="N32" i="1"/>
  <c r="L32" i="1"/>
  <c r="N31" i="1"/>
  <c r="L31" i="1"/>
  <c r="N30" i="1"/>
  <c r="L30" i="1"/>
  <c r="N29" i="1"/>
  <c r="L29" i="1"/>
  <c r="N26" i="1"/>
  <c r="L26" i="1"/>
  <c r="N25" i="1"/>
  <c r="L25" i="1"/>
  <c r="N24" i="1"/>
  <c r="L24" i="1"/>
  <c r="N23" i="1"/>
  <c r="L23" i="1"/>
  <c r="N22" i="1"/>
  <c r="L22" i="1"/>
  <c r="N21" i="1"/>
  <c r="L21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</calcChain>
</file>

<file path=xl/sharedStrings.xml><?xml version="1.0" encoding="utf-8"?>
<sst xmlns="http://schemas.openxmlformats.org/spreadsheetml/2006/main" count="208" uniqueCount="207">
  <si>
    <t>Jul 1, '18 - Mar 8, 19</t>
  </si>
  <si>
    <t>Budget</t>
  </si>
  <si>
    <t>$ Over Budget</t>
  </si>
  <si>
    <t>% of Budget</t>
  </si>
  <si>
    <t>Ordinary Income/Expense</t>
  </si>
  <si>
    <t>Income</t>
  </si>
  <si>
    <t>4000 · Earned Revenue</t>
  </si>
  <si>
    <t>4005 · Student Activities Fees</t>
  </si>
  <si>
    <t>4010 · Middle School Tuition</t>
  </si>
  <si>
    <t>4020 · High School Tuition</t>
  </si>
  <si>
    <t>4030 · Special Education Income</t>
  </si>
  <si>
    <t>4035 · Past Years Tuition</t>
  </si>
  <si>
    <t>4040 · Application Fees</t>
  </si>
  <si>
    <t>4050 · Tuition Insurance</t>
  </si>
  <si>
    <t>4060 · Technology Income</t>
  </si>
  <si>
    <t>4070 · Other Fees</t>
  </si>
  <si>
    <t>4080 · Scholarship Awards</t>
  </si>
  <si>
    <t>4090 · Tuition Remission</t>
  </si>
  <si>
    <t>4099 · Bus Tickets Income</t>
  </si>
  <si>
    <t>4000 · Earned Revenue - Other</t>
  </si>
  <si>
    <t>Total 4000 · Earned Revenue</t>
  </si>
  <si>
    <t>4200 · Hot Meal Income</t>
  </si>
  <si>
    <t>4201 · Student Meals</t>
  </si>
  <si>
    <t>4202 · Adult Meals</t>
  </si>
  <si>
    <t>4203 · State Match Payments</t>
  </si>
  <si>
    <t>4204 · Federal Reimbursements</t>
  </si>
  <si>
    <t>4200 · Hot Meal Income - Other</t>
  </si>
  <si>
    <t>Total 4200 · Hot Meal Income</t>
  </si>
  <si>
    <t>4400 · Student Pass Through Income</t>
  </si>
  <si>
    <t>4410 · Student Activities Income</t>
  </si>
  <si>
    <t>4411 · Winter Sports Fees</t>
  </si>
  <si>
    <t>4410 · Student Activities Income - Other</t>
  </si>
  <si>
    <t>Total 4410 · Student Activities Income</t>
  </si>
  <si>
    <t>4420 · Student Council Income</t>
  </si>
  <si>
    <t>4400 · Student Pass Through Income - Other</t>
  </si>
  <si>
    <t>Total 4400 · Student Pass Through Income</t>
  </si>
  <si>
    <t>4500 · Contributed support</t>
  </si>
  <si>
    <t>4510 · Scholarship Fund Donations</t>
  </si>
  <si>
    <t>4520 · Unrestricted Donations</t>
  </si>
  <si>
    <t>4525 · Restricted Donations - Misc.</t>
  </si>
  <si>
    <t>4530 · Capital Campaign Donations</t>
  </si>
  <si>
    <t>4540 · Building Donations</t>
  </si>
  <si>
    <t>4550 · In Kind Donation</t>
  </si>
  <si>
    <t>4560 · Restricted Grants</t>
  </si>
  <si>
    <t>4570 · Unrestricted Grants</t>
  </si>
  <si>
    <t>4500 · Contributed support - Other</t>
  </si>
  <si>
    <t>Total 4500 · Contributed support</t>
  </si>
  <si>
    <t>4600 · Other Earned Income</t>
  </si>
  <si>
    <t>4610 · Rental Income</t>
  </si>
  <si>
    <t>4620 · Interest Income</t>
  </si>
  <si>
    <t>4630 · Finance Charges</t>
  </si>
  <si>
    <t>4640 · Cashback Awards</t>
  </si>
  <si>
    <t>4600 · Other Earned Income - Other</t>
  </si>
  <si>
    <t>Total 4600 · Other Earned Income</t>
  </si>
  <si>
    <t>4650 · Returned Check Charges</t>
  </si>
  <si>
    <t>49900 · Uncategorized Income</t>
  </si>
  <si>
    <t>Total Income</t>
  </si>
  <si>
    <t>Cost of Goods Sold</t>
  </si>
  <si>
    <t>50000 · Cost of Goods Sold</t>
  </si>
  <si>
    <t>Total COGS</t>
  </si>
  <si>
    <t>Gross Profit</t>
  </si>
  <si>
    <t>Expense</t>
  </si>
  <si>
    <t>5000 · Health Education</t>
  </si>
  <si>
    <t>5110 · Salaries and Wages</t>
  </si>
  <si>
    <t>5120 · Supplies &amp; Equipment</t>
  </si>
  <si>
    <t>5130 · Staff Training</t>
  </si>
  <si>
    <t>5140 · Program</t>
  </si>
  <si>
    <t>5000 · Health Education - Other</t>
  </si>
  <si>
    <t>Total 5000 · Health Education</t>
  </si>
  <si>
    <t>6000 · Regular Education</t>
  </si>
  <si>
    <t>6010 · Salaries and Wages</t>
  </si>
  <si>
    <t>6020 · Exploratories</t>
  </si>
  <si>
    <t>6021 · Exploratory - Salaries &amp; Wages</t>
  </si>
  <si>
    <t>6022 · Exploratory - Contract Labor</t>
  </si>
  <si>
    <t>6023 · Exploratory - Supplies &amp; Fees</t>
  </si>
  <si>
    <t>6020 · Exploratories - Other</t>
  </si>
  <si>
    <t>Total 6020 · Exploratories</t>
  </si>
  <si>
    <t>6025 · ELO- Salary &amp; Wages</t>
  </si>
  <si>
    <t>6030 · Classroom Supplies &amp; Equipment</t>
  </si>
  <si>
    <t>6040 · Technology Expense</t>
  </si>
  <si>
    <t>6042 · Student Activities</t>
  </si>
  <si>
    <t>6045 · Other Programming</t>
  </si>
  <si>
    <t>6050 · Testing Fees</t>
  </si>
  <si>
    <t>6055 · Books</t>
  </si>
  <si>
    <t>6060 · Library</t>
  </si>
  <si>
    <t>6070 · Professional Development</t>
  </si>
  <si>
    <t>6080 · Periodicals and Subscriptions</t>
  </si>
  <si>
    <t>6090 · Copier Lease</t>
  </si>
  <si>
    <t>6000 · Regular Education - Other</t>
  </si>
  <si>
    <t>Total 6000 · Regular Education</t>
  </si>
  <si>
    <t>6100 · Special Education</t>
  </si>
  <si>
    <t>6110 · Salaries and Wages</t>
  </si>
  <si>
    <t>6120 · Special Ed Supplies &amp; Equipment</t>
  </si>
  <si>
    <t>6130 · Professional Development</t>
  </si>
  <si>
    <t>6140 · SPED Paraprofessional</t>
  </si>
  <si>
    <t>6100 · Special Education - Other</t>
  </si>
  <si>
    <t>Total 6100 · Special Education</t>
  </si>
  <si>
    <t>6200 · Hot Meal Expense</t>
  </si>
  <si>
    <t>6210 · Salaries and Wages</t>
  </si>
  <si>
    <t>6220 · Food Purchases</t>
  </si>
  <si>
    <t>6225 · USDA Food Items</t>
  </si>
  <si>
    <t>6220 · Food Purchases - Other</t>
  </si>
  <si>
    <t>Total 6220 · Food Purchases</t>
  </si>
  <si>
    <t>6230 · Non-Food Supplies</t>
  </si>
  <si>
    <t>6200 · Hot Meal Expense - Other</t>
  </si>
  <si>
    <t>Total 6200 · Hot Meal Expense</t>
  </si>
  <si>
    <t>6400 · Student Pass Through Expense</t>
  </si>
  <si>
    <t>6410 · Student Activities Expense</t>
  </si>
  <si>
    <t>6420 · Student Council Expense</t>
  </si>
  <si>
    <t>6400 · Student Pass Through Expense - Other</t>
  </si>
  <si>
    <t>Total 6400 · Student Pass Through Expense</t>
  </si>
  <si>
    <t>6500 · Employee Benefits</t>
  </si>
  <si>
    <t>6505 · Unemployment Compensation</t>
  </si>
  <si>
    <t>6510 · Payroll Taxes</t>
  </si>
  <si>
    <t>6520 · Health Insurance</t>
  </si>
  <si>
    <t>6530 · Workers Compensation</t>
  </si>
  <si>
    <t>6540 · HSA Benefits</t>
  </si>
  <si>
    <t>6550 · Retirement Expense</t>
  </si>
  <si>
    <t>6560 · Flexible Spending Expense</t>
  </si>
  <si>
    <t>6570 · Disability Insurance</t>
  </si>
  <si>
    <t>6580 · Meal Benefit</t>
  </si>
  <si>
    <t>6599 · Payroll Expenses</t>
  </si>
  <si>
    <t>6500 · Employee Benefits - Other</t>
  </si>
  <si>
    <t>Total 6500 · Employee Benefits</t>
  </si>
  <si>
    <t>66900 · Reconciliation Discrepancies</t>
  </si>
  <si>
    <t>7000 · General Administration</t>
  </si>
  <si>
    <t>7010 · Wages - Salaries</t>
  </si>
  <si>
    <t>7011 · Wages - Hourly</t>
  </si>
  <si>
    <t>7020 · Admissions Expense</t>
  </si>
  <si>
    <t>7030 · Marketing</t>
  </si>
  <si>
    <t>7040 · Background Checks</t>
  </si>
  <si>
    <t>7050 · Bank Service Charges</t>
  </si>
  <si>
    <t>7060 · Board Expenses</t>
  </si>
  <si>
    <t>7070 · Development Expense</t>
  </si>
  <si>
    <t>7080 · Director's Expenditures</t>
  </si>
  <si>
    <t>7090 · Dues and Fees</t>
  </si>
  <si>
    <t>7100 · Fundraising Expense</t>
  </si>
  <si>
    <t>7110 · Bad Debt Expense</t>
  </si>
  <si>
    <t>7120 · Collections Expense</t>
  </si>
  <si>
    <t>7200 · Miscellaneous Expense</t>
  </si>
  <si>
    <t>7300 · Office Supplies</t>
  </si>
  <si>
    <t>7310 · First Aid</t>
  </si>
  <si>
    <t>7400 · Postage</t>
  </si>
  <si>
    <t>7500 · Professional Development</t>
  </si>
  <si>
    <t>7600 · Professional Fees &amp; Consultants</t>
  </si>
  <si>
    <t>7700 · Telephone and Internet</t>
  </si>
  <si>
    <t>7000 · General Administration - Other</t>
  </si>
  <si>
    <t>Total 7000 · General Administration</t>
  </si>
  <si>
    <t>8000 · Building Expenses</t>
  </si>
  <si>
    <t>8010 · Salaries and Wages</t>
  </si>
  <si>
    <t>8011 · Contract Labor</t>
  </si>
  <si>
    <t>8020 · Insurance</t>
  </si>
  <si>
    <t>8030 · Utilities</t>
  </si>
  <si>
    <t>8040 · Heat</t>
  </si>
  <si>
    <t>8050 · Plowing/sanding</t>
  </si>
  <si>
    <t>8060 · Rubbish Removal</t>
  </si>
  <si>
    <t>8070 · Repairs &amp; Maintenance</t>
  </si>
  <si>
    <t>8075 · Grounds (including garden)</t>
  </si>
  <si>
    <t>8080 · Janitorial &amp; Misc. Supplies</t>
  </si>
  <si>
    <t>8085 · Construction in Progress</t>
  </si>
  <si>
    <t>8090 · Building Improvements</t>
  </si>
  <si>
    <t>8095 · Discounts Taken</t>
  </si>
  <si>
    <t>8000 · Building Expenses - Other</t>
  </si>
  <si>
    <t>Total 8000 · Building Expenses</t>
  </si>
  <si>
    <t>8100 · Transportation</t>
  </si>
  <si>
    <t>8110 · Salaries and Wages</t>
  </si>
  <si>
    <t>8120 · Repairs &amp; Maintenance</t>
  </si>
  <si>
    <t>8130 · Bus Diesel &amp; Van Gas</t>
  </si>
  <si>
    <t>8140 · Mileage Reimbursement</t>
  </si>
  <si>
    <t>8150 · Fees and Registrations</t>
  </si>
  <si>
    <t>8160 · Bus Insurance</t>
  </si>
  <si>
    <t>8170 · New Bus</t>
  </si>
  <si>
    <t>8190 · Bus Ticket Purchases</t>
  </si>
  <si>
    <t>8100 · Transportation - Other</t>
  </si>
  <si>
    <t>Total 8100 · Transportation</t>
  </si>
  <si>
    <t>8500 · Interest Expense</t>
  </si>
  <si>
    <t>8510 · Mortgage Interest</t>
  </si>
  <si>
    <t>8520 · Loan Interest</t>
  </si>
  <si>
    <t>8530 · Promissory Note Interest</t>
  </si>
  <si>
    <t>8540 · Finance Charges and Penalties</t>
  </si>
  <si>
    <t>8500 · Interest Expense - Other</t>
  </si>
  <si>
    <t>Total 8500 · Interest Expense</t>
  </si>
  <si>
    <t>8900 · Building Loan (Principal)</t>
  </si>
  <si>
    <t>Total Expense</t>
  </si>
  <si>
    <t>Net Ordinary Income</t>
  </si>
  <si>
    <t>Other Income/Expense</t>
  </si>
  <si>
    <t>Other Income</t>
  </si>
  <si>
    <t>9100 · Unrealized Gain (Loss)</t>
  </si>
  <si>
    <t>9200 · Other Income</t>
  </si>
  <si>
    <t>9250 · Transfers from Other Funds</t>
  </si>
  <si>
    <t>9251 · Transfers for Debt Service</t>
  </si>
  <si>
    <t>Total Other Income</t>
  </si>
  <si>
    <t>Other Expense</t>
  </si>
  <si>
    <t>9500 · Other Expense</t>
  </si>
  <si>
    <t>9510 · Capital Purchases - Equipment</t>
  </si>
  <si>
    <t>9520 · Capital Purchases  Building Imp</t>
  </si>
  <si>
    <t>9580 · Debt Service Trfers (Principal)</t>
  </si>
  <si>
    <t>Total Other Expense</t>
  </si>
  <si>
    <t>Net Other Income</t>
  </si>
  <si>
    <t>Net Income</t>
  </si>
  <si>
    <t>Includes PHA para</t>
  </si>
  <si>
    <t>$22,000 of this should be attributed to reg ed</t>
  </si>
  <si>
    <t>includes $22,000 for spent in admin</t>
  </si>
  <si>
    <t>1124878 expected total</t>
  </si>
  <si>
    <t>0 No Students on this</t>
  </si>
  <si>
    <t xml:space="preserve"> </t>
  </si>
  <si>
    <t>10,000 pd in prev fiscal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</si>
</sst>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" fontId="0" fillId="0" borderId="0" xfId="0" applyNumberFormat="1"/>
    <xf numFmtId="0" fontId="5" fillId="0" borderId="0" xfId="0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0"/>
  <sheetViews>
    <sheetView tabSelected="1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 activeCell="O19" sqref="O19"/>
    </sheetView>
  </sheetViews>
  <sheetFormatPr defaultColWidth="8.85546875" defaultRowHeight="15" x14ac:dyDescent="0.25"/>
  <cols>
    <col min="1" max="1" width="3" style="22" hidden="1" customWidth="1"/>
    <col min="2" max="6" width="3" style="22" customWidth="1"/>
    <col min="7" max="7" width="31.28515625" style="22" customWidth="1"/>
    <col min="8" max="8" width="16" style="23" bestFit="1" customWidth="1"/>
    <col min="9" max="9" width="0.140625" style="23" customWidth="1"/>
    <col min="10" max="10" width="10" style="23" bestFit="1" customWidth="1"/>
    <col min="11" max="11" width="0.5703125" style="23" hidden="1" customWidth="1"/>
    <col min="12" max="12" width="12" style="23" bestFit="1" customWidth="1"/>
    <col min="13" max="13" width="0.140625" style="23" customWidth="1"/>
    <col min="14" max="14" width="10.7109375" style="23" bestFit="1" customWidth="1"/>
    <col min="15" max="15" width="19.42578125" customWidth="1"/>
    <col min="16" max="16" width="17.5703125" customWidth="1"/>
  </cols>
  <sheetData>
    <row r="1" spans="1:18" ht="15.75" thickBot="1" x14ac:dyDescent="0.3">
      <c r="A1" s="1"/>
      <c r="B1" s="1"/>
      <c r="C1" s="1"/>
      <c r="D1" s="1"/>
      <c r="E1" s="1"/>
      <c r="F1" s="1"/>
      <c r="G1" s="1"/>
      <c r="H1" s="3"/>
      <c r="I1" s="2"/>
      <c r="J1" s="3"/>
      <c r="K1" s="2"/>
      <c r="L1" s="3"/>
      <c r="M1" s="2"/>
      <c r="N1" s="3"/>
    </row>
    <row r="2" spans="1:18" s="21" customFormat="1" ht="16.5" thickTop="1" thickBot="1" x14ac:dyDescent="0.3">
      <c r="A2" s="18"/>
      <c r="B2" s="18"/>
      <c r="C2" s="18"/>
      <c r="D2" s="18"/>
      <c r="E2" s="18"/>
      <c r="F2" s="18"/>
      <c r="G2" s="18"/>
      <c r="H2" s="19" t="s">
        <v>0</v>
      </c>
      <c r="I2" s="20"/>
      <c r="J2" s="19" t="s">
        <v>1</v>
      </c>
      <c r="K2" s="20"/>
      <c r="L2" s="19" t="s">
        <v>2</v>
      </c>
      <c r="M2" s="20"/>
      <c r="N2" s="19" t="s">
        <v>3</v>
      </c>
    </row>
    <row r="3" spans="1:18" ht="15.75" thickTop="1" x14ac:dyDescent="0.25">
      <c r="A3" s="1"/>
      <c r="B3" s="1" t="s">
        <v>4</v>
      </c>
      <c r="C3" s="1"/>
      <c r="D3" s="1"/>
      <c r="E3" s="1"/>
      <c r="F3" s="1"/>
      <c r="G3" s="1"/>
      <c r="H3" s="4"/>
      <c r="I3" s="5"/>
      <c r="J3" s="4"/>
      <c r="K3" s="5"/>
      <c r="L3" s="4"/>
      <c r="M3" s="5"/>
      <c r="N3" s="6"/>
    </row>
    <row r="4" spans="1:18" x14ac:dyDescent="0.25">
      <c r="A4" s="1"/>
      <c r="B4" s="1"/>
      <c r="C4" s="1"/>
      <c r="D4" s="1" t="s">
        <v>5</v>
      </c>
      <c r="E4" s="1"/>
      <c r="F4" s="1"/>
      <c r="G4" s="1"/>
      <c r="H4" s="4"/>
      <c r="I4" s="5"/>
      <c r="J4" s="4"/>
      <c r="K4" s="5"/>
      <c r="L4" s="4"/>
      <c r="M4" s="5"/>
      <c r="N4" s="6"/>
    </row>
    <row r="5" spans="1:18" x14ac:dyDescent="0.25">
      <c r="A5" s="1"/>
      <c r="B5" s="1"/>
      <c r="C5" s="1"/>
      <c r="D5" s="1"/>
      <c r="E5" s="1" t="s">
        <v>6</v>
      </c>
      <c r="F5" s="1"/>
      <c r="G5" s="1"/>
      <c r="H5" s="4"/>
      <c r="I5" s="5"/>
      <c r="J5" s="4"/>
      <c r="K5" s="5"/>
      <c r="L5" s="4"/>
      <c r="M5" s="5"/>
      <c r="N5" s="6"/>
    </row>
    <row r="6" spans="1:18" x14ac:dyDescent="0.25">
      <c r="A6" s="1"/>
      <c r="B6" s="1"/>
      <c r="C6" s="1"/>
      <c r="D6" s="1"/>
      <c r="E6" s="1"/>
      <c r="F6" s="1" t="s">
        <v>7</v>
      </c>
      <c r="G6" s="1"/>
      <c r="H6" s="4">
        <v>22050</v>
      </c>
      <c r="I6" s="5"/>
      <c r="J6" s="4">
        <v>20000</v>
      </c>
      <c r="K6" s="5"/>
      <c r="L6" s="4">
        <f t="shared" ref="L6:L19" si="0">ROUND((H6-J6),5)</f>
        <v>2050</v>
      </c>
      <c r="M6" s="5"/>
      <c r="N6" s="6">
        <f t="shared" ref="N6:N19" si="1">ROUND(IF(J6=0, IF(H6=0, 0, 1), H6/J6),5)</f>
        <v>1.1025</v>
      </c>
    </row>
    <row r="7" spans="1:18" x14ac:dyDescent="0.25">
      <c r="A7" s="1"/>
      <c r="B7" s="1"/>
      <c r="C7" s="1"/>
      <c r="D7" s="1"/>
      <c r="E7" s="1"/>
      <c r="F7" s="1" t="s">
        <v>8</v>
      </c>
      <c r="G7" s="1"/>
      <c r="H7" s="4">
        <v>242900.07</v>
      </c>
      <c r="I7" s="5"/>
      <c r="J7" s="4">
        <v>300000</v>
      </c>
      <c r="K7" s="5"/>
      <c r="L7" s="4">
        <f t="shared" si="0"/>
        <v>-57099.93</v>
      </c>
      <c r="M7" s="5"/>
      <c r="N7" s="6">
        <f t="shared" si="1"/>
        <v>0.80967</v>
      </c>
    </row>
    <row r="8" spans="1:18" x14ac:dyDescent="0.25">
      <c r="A8" s="1"/>
      <c r="B8" s="1"/>
      <c r="C8" s="1"/>
      <c r="D8" s="1"/>
      <c r="E8" s="1"/>
      <c r="F8" s="1" t="s">
        <v>9</v>
      </c>
      <c r="G8" s="1"/>
      <c r="H8" s="4">
        <v>799987.15</v>
      </c>
      <c r="I8" s="5"/>
      <c r="J8" s="4">
        <v>837000</v>
      </c>
      <c r="K8" s="5"/>
      <c r="L8" s="4">
        <f t="shared" si="0"/>
        <v>-37012.85</v>
      </c>
      <c r="M8" s="5"/>
      <c r="N8" s="6">
        <f t="shared" si="1"/>
        <v>0.95577999999999996</v>
      </c>
      <c r="O8" s="25" t="s">
        <v>203</v>
      </c>
      <c r="P8" s="25" t="s">
        <v>205</v>
      </c>
      <c r="Q8" s="25"/>
    </row>
    <row r="9" spans="1:18" x14ac:dyDescent="0.25">
      <c r="A9" s="1"/>
      <c r="B9" s="1"/>
      <c r="C9" s="1"/>
      <c r="D9" s="1"/>
      <c r="E9" s="1"/>
      <c r="F9" s="1" t="s">
        <v>10</v>
      </c>
      <c r="G9" s="1"/>
      <c r="H9" s="4">
        <v>98776.1</v>
      </c>
      <c r="I9" s="5"/>
      <c r="J9" s="4">
        <v>70000</v>
      </c>
      <c r="K9" s="5"/>
      <c r="L9" s="4">
        <f t="shared" si="0"/>
        <v>28776.1</v>
      </c>
      <c r="M9" s="5"/>
      <c r="N9" s="6">
        <f t="shared" si="1"/>
        <v>1.41109</v>
      </c>
    </row>
    <row r="10" spans="1:18" x14ac:dyDescent="0.25">
      <c r="A10" s="1"/>
      <c r="B10" s="1"/>
      <c r="C10" s="1"/>
      <c r="D10" s="1"/>
      <c r="E10" s="1"/>
      <c r="F10" s="1" t="s">
        <v>11</v>
      </c>
      <c r="G10" s="1"/>
      <c r="H10" s="4">
        <v>0</v>
      </c>
      <c r="I10" s="5"/>
      <c r="J10" s="4">
        <v>1650</v>
      </c>
      <c r="K10" s="5"/>
      <c r="L10" s="4">
        <f t="shared" si="0"/>
        <v>-1650</v>
      </c>
      <c r="M10" s="5"/>
      <c r="N10" s="6">
        <f t="shared" si="1"/>
        <v>0</v>
      </c>
    </row>
    <row r="11" spans="1:18" x14ac:dyDescent="0.25">
      <c r="A11" s="1"/>
      <c r="B11" s="1"/>
      <c r="C11" s="1"/>
      <c r="D11" s="1"/>
      <c r="E11" s="1"/>
      <c r="F11" s="1" t="s">
        <v>12</v>
      </c>
      <c r="G11" s="1"/>
      <c r="H11" s="4">
        <v>750</v>
      </c>
      <c r="I11" s="5"/>
      <c r="J11" s="4">
        <v>1000</v>
      </c>
      <c r="K11" s="5"/>
      <c r="L11" s="4">
        <f t="shared" si="0"/>
        <v>-250</v>
      </c>
      <c r="M11" s="5"/>
      <c r="N11" s="6">
        <f t="shared" si="1"/>
        <v>0.75</v>
      </c>
    </row>
    <row r="12" spans="1:18" x14ac:dyDescent="0.25">
      <c r="A12" s="1"/>
      <c r="B12" s="1"/>
      <c r="C12" s="1"/>
      <c r="D12" s="1"/>
      <c r="E12" s="1"/>
      <c r="F12" s="1" t="s">
        <v>13</v>
      </c>
      <c r="G12" s="1"/>
      <c r="H12" s="4">
        <v>9859.5</v>
      </c>
      <c r="I12" s="5"/>
      <c r="J12" s="4">
        <v>20000</v>
      </c>
      <c r="K12" s="5"/>
      <c r="L12" s="4">
        <f t="shared" si="0"/>
        <v>-10140.5</v>
      </c>
      <c r="M12" s="5"/>
      <c r="N12" s="6">
        <f t="shared" si="1"/>
        <v>0.49297999999999997</v>
      </c>
      <c r="O12" s="25" t="s">
        <v>206</v>
      </c>
      <c r="P12" s="25"/>
      <c r="Q12" s="25"/>
      <c r="R12" s="25"/>
    </row>
    <row r="13" spans="1:18" x14ac:dyDescent="0.25">
      <c r="A13" s="1"/>
      <c r="B13" s="1"/>
      <c r="C13" s="1"/>
      <c r="D13" s="1"/>
      <c r="E13" s="1"/>
      <c r="F13" s="1" t="s">
        <v>14</v>
      </c>
      <c r="G13" s="1"/>
      <c r="H13" s="4">
        <v>4195</v>
      </c>
      <c r="I13" s="5"/>
      <c r="J13" s="4">
        <v>3300</v>
      </c>
      <c r="K13" s="5"/>
      <c r="L13" s="4">
        <f t="shared" si="0"/>
        <v>895</v>
      </c>
      <c r="M13" s="5"/>
      <c r="N13" s="6">
        <f t="shared" si="1"/>
        <v>1.27121</v>
      </c>
    </row>
    <row r="14" spans="1:18" x14ac:dyDescent="0.25">
      <c r="A14" s="1"/>
      <c r="B14" s="1"/>
      <c r="C14" s="1"/>
      <c r="D14" s="1"/>
      <c r="E14" s="1"/>
      <c r="F14" s="1" t="s">
        <v>15</v>
      </c>
      <c r="G14" s="1"/>
      <c r="H14" s="4">
        <v>375</v>
      </c>
      <c r="I14" s="5"/>
      <c r="J14" s="4">
        <v>0</v>
      </c>
      <c r="K14" s="5"/>
      <c r="L14" s="4">
        <f t="shared" si="0"/>
        <v>375</v>
      </c>
      <c r="M14" s="5"/>
      <c r="N14" s="6">
        <f t="shared" si="1"/>
        <v>1</v>
      </c>
    </row>
    <row r="15" spans="1:18" x14ac:dyDescent="0.25">
      <c r="A15" s="1"/>
      <c r="B15" s="1"/>
      <c r="C15" s="1"/>
      <c r="D15" s="1"/>
      <c r="E15" s="1"/>
      <c r="F15" s="1" t="s">
        <v>16</v>
      </c>
      <c r="G15" s="1"/>
      <c r="H15" s="4">
        <v>-340477.83</v>
      </c>
      <c r="I15" s="5"/>
      <c r="J15" s="4">
        <v>-320000</v>
      </c>
      <c r="K15" s="5"/>
      <c r="L15" s="4">
        <f t="shared" si="0"/>
        <v>-20477.830000000002</v>
      </c>
      <c r="M15" s="5"/>
      <c r="N15" s="6">
        <f t="shared" si="1"/>
        <v>1.06399</v>
      </c>
    </row>
    <row r="16" spans="1:18" x14ac:dyDescent="0.25">
      <c r="A16" s="1"/>
      <c r="B16" s="1"/>
      <c r="C16" s="1"/>
      <c r="D16" s="1"/>
      <c r="E16" s="1"/>
      <c r="F16" s="1" t="s">
        <v>17</v>
      </c>
      <c r="G16" s="1"/>
      <c r="H16" s="4">
        <v>0</v>
      </c>
      <c r="I16" s="5"/>
      <c r="J16" s="4">
        <v>-7773</v>
      </c>
      <c r="K16" s="5"/>
      <c r="L16" s="4">
        <f t="shared" si="0"/>
        <v>7773</v>
      </c>
      <c r="M16" s="5"/>
      <c r="N16" s="6">
        <f t="shared" si="1"/>
        <v>0</v>
      </c>
      <c r="O16" s="25" t="s">
        <v>204</v>
      </c>
      <c r="P16" s="25" t="s">
        <v>205</v>
      </c>
      <c r="Q16" s="25"/>
    </row>
    <row r="17" spans="1:16" x14ac:dyDescent="0.25">
      <c r="A17" s="1"/>
      <c r="B17" s="1"/>
      <c r="C17" s="1"/>
      <c r="D17" s="1"/>
      <c r="E17" s="1"/>
      <c r="F17" s="1" t="s">
        <v>18</v>
      </c>
      <c r="G17" s="1"/>
      <c r="H17" s="4">
        <v>0</v>
      </c>
      <c r="I17" s="5"/>
      <c r="J17" s="4">
        <v>0</v>
      </c>
      <c r="K17" s="5"/>
      <c r="L17" s="4">
        <f t="shared" si="0"/>
        <v>0</v>
      </c>
      <c r="M17" s="5"/>
      <c r="N17" s="6">
        <f t="shared" si="1"/>
        <v>0</v>
      </c>
    </row>
    <row r="18" spans="1:16" ht="15.75" thickBot="1" x14ac:dyDescent="0.3">
      <c r="A18" s="1"/>
      <c r="B18" s="1"/>
      <c r="C18" s="1"/>
      <c r="D18" s="1"/>
      <c r="E18" s="1"/>
      <c r="F18" s="1" t="s">
        <v>19</v>
      </c>
      <c r="G18" s="1"/>
      <c r="H18" s="7">
        <v>0</v>
      </c>
      <c r="I18" s="5"/>
      <c r="J18" s="7">
        <v>0</v>
      </c>
      <c r="K18" s="5"/>
      <c r="L18" s="7">
        <f t="shared" si="0"/>
        <v>0</v>
      </c>
      <c r="M18" s="5"/>
      <c r="N18" s="8">
        <f t="shared" si="1"/>
        <v>0</v>
      </c>
    </row>
    <row r="19" spans="1:16" x14ac:dyDescent="0.25">
      <c r="A19" s="1"/>
      <c r="B19" s="1"/>
      <c r="C19" s="1"/>
      <c r="D19" s="1"/>
      <c r="E19" s="1" t="s">
        <v>20</v>
      </c>
      <c r="F19" s="1"/>
      <c r="G19" s="1"/>
      <c r="H19" s="4">
        <f>ROUND(SUM(H5:H18),5)</f>
        <v>838414.99</v>
      </c>
      <c r="I19" s="5"/>
      <c r="J19" s="4">
        <f>ROUND(SUM(J5:J18),5)</f>
        <v>925177</v>
      </c>
      <c r="K19" s="5"/>
      <c r="L19" s="4">
        <f t="shared" si="0"/>
        <v>-86762.01</v>
      </c>
      <c r="M19" s="5"/>
      <c r="N19" s="6">
        <f t="shared" si="1"/>
        <v>0.90622000000000003</v>
      </c>
      <c r="P19" s="24"/>
    </row>
    <row r="20" spans="1:16" x14ac:dyDescent="0.25">
      <c r="A20" s="1"/>
      <c r="B20" s="1"/>
      <c r="C20" s="1"/>
      <c r="D20" s="1"/>
      <c r="E20" s="1" t="s">
        <v>21</v>
      </c>
      <c r="F20" s="1"/>
      <c r="G20" s="1"/>
      <c r="H20" s="4"/>
      <c r="I20" s="5"/>
      <c r="J20" s="4"/>
      <c r="K20" s="5"/>
      <c r="L20" s="4"/>
      <c r="M20" s="5"/>
      <c r="N20" s="6"/>
    </row>
    <row r="21" spans="1:16" x14ac:dyDescent="0.25">
      <c r="A21" s="1"/>
      <c r="B21" s="1"/>
      <c r="C21" s="1"/>
      <c r="D21" s="1"/>
      <c r="E21" s="1"/>
      <c r="F21" s="1" t="s">
        <v>22</v>
      </c>
      <c r="G21" s="1"/>
      <c r="H21" s="4">
        <v>7488</v>
      </c>
      <c r="I21" s="5"/>
      <c r="J21" s="4">
        <v>0</v>
      </c>
      <c r="K21" s="5"/>
      <c r="L21" s="4">
        <f t="shared" ref="L21:L26" si="2">ROUND((H21-J21),5)</f>
        <v>7488</v>
      </c>
      <c r="M21" s="5"/>
      <c r="N21" s="6">
        <f t="shared" ref="N21:N26" si="3">ROUND(IF(J21=0, IF(H21=0, 0, 1), H21/J21),5)</f>
        <v>1</v>
      </c>
    </row>
    <row r="22" spans="1:16" x14ac:dyDescent="0.25">
      <c r="A22" s="1"/>
      <c r="B22" s="1"/>
      <c r="C22" s="1"/>
      <c r="D22" s="1"/>
      <c r="E22" s="1"/>
      <c r="F22" s="1" t="s">
        <v>23</v>
      </c>
      <c r="G22" s="1"/>
      <c r="H22" s="4">
        <v>4630</v>
      </c>
      <c r="I22" s="5"/>
      <c r="J22" s="4">
        <v>0</v>
      </c>
      <c r="K22" s="5"/>
      <c r="L22" s="4">
        <f t="shared" si="2"/>
        <v>4630</v>
      </c>
      <c r="M22" s="5"/>
      <c r="N22" s="6">
        <f t="shared" si="3"/>
        <v>1</v>
      </c>
    </row>
    <row r="23" spans="1:16" x14ac:dyDescent="0.25">
      <c r="A23" s="1"/>
      <c r="B23" s="1"/>
      <c r="C23" s="1"/>
      <c r="D23" s="1"/>
      <c r="E23" s="1"/>
      <c r="F23" s="1" t="s">
        <v>24</v>
      </c>
      <c r="G23" s="1"/>
      <c r="H23" s="4">
        <v>0</v>
      </c>
      <c r="I23" s="5"/>
      <c r="J23" s="4">
        <v>0</v>
      </c>
      <c r="K23" s="5"/>
      <c r="L23" s="4">
        <f t="shared" si="2"/>
        <v>0</v>
      </c>
      <c r="M23" s="5"/>
      <c r="N23" s="6">
        <f t="shared" si="3"/>
        <v>0</v>
      </c>
    </row>
    <row r="24" spans="1:16" x14ac:dyDescent="0.25">
      <c r="A24" s="1"/>
      <c r="B24" s="1"/>
      <c r="C24" s="1"/>
      <c r="D24" s="1"/>
      <c r="E24" s="1"/>
      <c r="F24" s="1" t="s">
        <v>25</v>
      </c>
      <c r="G24" s="1"/>
      <c r="H24" s="4">
        <v>0</v>
      </c>
      <c r="I24" s="5"/>
      <c r="J24" s="4">
        <v>0</v>
      </c>
      <c r="K24" s="5"/>
      <c r="L24" s="4">
        <f t="shared" si="2"/>
        <v>0</v>
      </c>
      <c r="M24" s="5"/>
      <c r="N24" s="6">
        <f t="shared" si="3"/>
        <v>0</v>
      </c>
    </row>
    <row r="25" spans="1:16" ht="15.75" thickBot="1" x14ac:dyDescent="0.3">
      <c r="A25" s="1"/>
      <c r="B25" s="1"/>
      <c r="C25" s="1"/>
      <c r="D25" s="1"/>
      <c r="E25" s="1"/>
      <c r="F25" s="1" t="s">
        <v>26</v>
      </c>
      <c r="G25" s="1"/>
      <c r="H25" s="7">
        <v>9933.06</v>
      </c>
      <c r="I25" s="5"/>
      <c r="J25" s="7">
        <v>23000</v>
      </c>
      <c r="K25" s="5"/>
      <c r="L25" s="7">
        <f t="shared" si="2"/>
        <v>-13066.94</v>
      </c>
      <c r="M25" s="5"/>
      <c r="N25" s="8">
        <f t="shared" si="3"/>
        <v>0.43186999999999998</v>
      </c>
    </row>
    <row r="26" spans="1:16" x14ac:dyDescent="0.25">
      <c r="A26" s="1"/>
      <c r="B26" s="1"/>
      <c r="C26" s="1"/>
      <c r="D26" s="1"/>
      <c r="E26" s="1" t="s">
        <v>27</v>
      </c>
      <c r="F26" s="1"/>
      <c r="G26" s="1"/>
      <c r="H26" s="4">
        <f>ROUND(SUM(H20:H25),5)</f>
        <v>22051.06</v>
      </c>
      <c r="I26" s="5"/>
      <c r="J26" s="4">
        <f>ROUND(SUM(J20:J25),5)</f>
        <v>23000</v>
      </c>
      <c r="K26" s="5"/>
      <c r="L26" s="4">
        <f t="shared" si="2"/>
        <v>-948.94</v>
      </c>
      <c r="M26" s="5"/>
      <c r="N26" s="6">
        <f t="shared" si="3"/>
        <v>0.95874000000000004</v>
      </c>
    </row>
    <row r="27" spans="1:16" x14ac:dyDescent="0.25">
      <c r="A27" s="1"/>
      <c r="B27" s="1"/>
      <c r="C27" s="1"/>
      <c r="D27" s="1"/>
      <c r="E27" s="1" t="s">
        <v>28</v>
      </c>
      <c r="F27" s="1"/>
      <c r="G27" s="1"/>
      <c r="H27" s="4"/>
      <c r="I27" s="5"/>
      <c r="J27" s="4"/>
      <c r="K27" s="5"/>
      <c r="L27" s="4"/>
      <c r="M27" s="5"/>
      <c r="N27" s="6"/>
    </row>
    <row r="28" spans="1:16" x14ac:dyDescent="0.25">
      <c r="A28" s="1"/>
      <c r="B28" s="1"/>
      <c r="C28" s="1"/>
      <c r="D28" s="1"/>
      <c r="E28" s="1"/>
      <c r="F28" s="1" t="s">
        <v>29</v>
      </c>
      <c r="G28" s="1"/>
      <c r="H28" s="4"/>
      <c r="I28" s="5"/>
      <c r="J28" s="4"/>
      <c r="K28" s="5"/>
      <c r="L28" s="4"/>
      <c r="M28" s="5"/>
      <c r="N28" s="6"/>
    </row>
    <row r="29" spans="1:16" x14ac:dyDescent="0.25">
      <c r="A29" s="1"/>
      <c r="B29" s="1"/>
      <c r="C29" s="1"/>
      <c r="D29" s="1"/>
      <c r="E29" s="1"/>
      <c r="F29" s="1"/>
      <c r="G29" s="1" t="s">
        <v>30</v>
      </c>
      <c r="H29" s="4">
        <v>130</v>
      </c>
      <c r="I29" s="5"/>
      <c r="J29" s="4">
        <v>0</v>
      </c>
      <c r="K29" s="5"/>
      <c r="L29" s="4">
        <f t="shared" ref="L29:L34" si="4">ROUND((H29-J29),5)</f>
        <v>130</v>
      </c>
      <c r="M29" s="5"/>
      <c r="N29" s="6">
        <f t="shared" ref="N29:N34" si="5">ROUND(IF(J29=0, IF(H29=0, 0, 1), H29/J29),5)</f>
        <v>1</v>
      </c>
    </row>
    <row r="30" spans="1:16" ht="15.75" thickBot="1" x14ac:dyDescent="0.3">
      <c r="A30" s="1"/>
      <c r="B30" s="1"/>
      <c r="C30" s="1"/>
      <c r="D30" s="1"/>
      <c r="E30" s="1"/>
      <c r="F30" s="1"/>
      <c r="G30" s="1" t="s">
        <v>31</v>
      </c>
      <c r="H30" s="7">
        <v>1226</v>
      </c>
      <c r="I30" s="5"/>
      <c r="J30" s="7">
        <v>0</v>
      </c>
      <c r="K30" s="5"/>
      <c r="L30" s="7">
        <f t="shared" si="4"/>
        <v>1226</v>
      </c>
      <c r="M30" s="5"/>
      <c r="N30" s="8">
        <f t="shared" si="5"/>
        <v>1</v>
      </c>
    </row>
    <row r="31" spans="1:16" x14ac:dyDescent="0.25">
      <c r="A31" s="1"/>
      <c r="B31" s="1"/>
      <c r="C31" s="1"/>
      <c r="D31" s="1"/>
      <c r="E31" s="1"/>
      <c r="F31" s="1" t="s">
        <v>32</v>
      </c>
      <c r="G31" s="1"/>
      <c r="H31" s="4">
        <f>ROUND(SUM(H28:H30),5)</f>
        <v>1356</v>
      </c>
      <c r="I31" s="5"/>
      <c r="J31" s="4">
        <f>ROUND(SUM(J28:J30),5)</f>
        <v>0</v>
      </c>
      <c r="K31" s="5"/>
      <c r="L31" s="4">
        <f t="shared" si="4"/>
        <v>1356</v>
      </c>
      <c r="M31" s="5"/>
      <c r="N31" s="6">
        <f t="shared" si="5"/>
        <v>1</v>
      </c>
    </row>
    <row r="32" spans="1:16" x14ac:dyDescent="0.25">
      <c r="A32" s="1"/>
      <c r="B32" s="1"/>
      <c r="C32" s="1"/>
      <c r="D32" s="1"/>
      <c r="E32" s="1"/>
      <c r="F32" s="1" t="s">
        <v>33</v>
      </c>
      <c r="G32" s="1"/>
      <c r="H32" s="4">
        <v>0</v>
      </c>
      <c r="I32" s="5"/>
      <c r="J32" s="4">
        <v>0</v>
      </c>
      <c r="K32" s="5"/>
      <c r="L32" s="4">
        <f t="shared" si="4"/>
        <v>0</v>
      </c>
      <c r="M32" s="5"/>
      <c r="N32" s="6">
        <f t="shared" si="5"/>
        <v>0</v>
      </c>
    </row>
    <row r="33" spans="1:14" ht="15.75" thickBot="1" x14ac:dyDescent="0.3">
      <c r="A33" s="1"/>
      <c r="B33" s="1"/>
      <c r="C33" s="1"/>
      <c r="D33" s="1"/>
      <c r="E33" s="1"/>
      <c r="F33" s="1" t="s">
        <v>34</v>
      </c>
      <c r="G33" s="1"/>
      <c r="H33" s="7">
        <v>0</v>
      </c>
      <c r="I33" s="5"/>
      <c r="J33" s="7">
        <v>0</v>
      </c>
      <c r="K33" s="5"/>
      <c r="L33" s="7">
        <f t="shared" si="4"/>
        <v>0</v>
      </c>
      <c r="M33" s="5"/>
      <c r="N33" s="8">
        <f t="shared" si="5"/>
        <v>0</v>
      </c>
    </row>
    <row r="34" spans="1:14" x14ac:dyDescent="0.25">
      <c r="A34" s="1"/>
      <c r="B34" s="1"/>
      <c r="C34" s="1"/>
      <c r="D34" s="1"/>
      <c r="E34" s="1" t="s">
        <v>35</v>
      </c>
      <c r="F34" s="1"/>
      <c r="G34" s="1"/>
      <c r="H34" s="4">
        <f>ROUND(H27+SUM(H31:H33),5)</f>
        <v>1356</v>
      </c>
      <c r="I34" s="5"/>
      <c r="J34" s="4">
        <f>ROUND(J27+SUM(J31:J33),5)</f>
        <v>0</v>
      </c>
      <c r="K34" s="5"/>
      <c r="L34" s="4">
        <f t="shared" si="4"/>
        <v>1356</v>
      </c>
      <c r="M34" s="5"/>
      <c r="N34" s="6">
        <f t="shared" si="5"/>
        <v>1</v>
      </c>
    </row>
    <row r="35" spans="1:14" x14ac:dyDescent="0.25">
      <c r="A35" s="1"/>
      <c r="B35" s="1"/>
      <c r="C35" s="1"/>
      <c r="D35" s="1"/>
      <c r="E35" s="1" t="s">
        <v>36</v>
      </c>
      <c r="F35" s="1"/>
      <c r="G35" s="1"/>
      <c r="H35" s="4"/>
      <c r="I35" s="5"/>
      <c r="J35" s="4"/>
      <c r="K35" s="5"/>
      <c r="L35" s="4"/>
      <c r="M35" s="5"/>
      <c r="N35" s="6"/>
    </row>
    <row r="36" spans="1:14" x14ac:dyDescent="0.25">
      <c r="A36" s="1"/>
      <c r="B36" s="1"/>
      <c r="C36" s="1"/>
      <c r="D36" s="1"/>
      <c r="E36" s="1"/>
      <c r="F36" s="1" t="s">
        <v>37</v>
      </c>
      <c r="G36" s="1"/>
      <c r="H36" s="4">
        <v>19520</v>
      </c>
      <c r="I36" s="5"/>
      <c r="J36" s="4">
        <v>12000</v>
      </c>
      <c r="K36" s="5"/>
      <c r="L36" s="4">
        <f t="shared" ref="L36:L45" si="6">ROUND((H36-J36),5)</f>
        <v>7520</v>
      </c>
      <c r="M36" s="5"/>
      <c r="N36" s="6">
        <f t="shared" ref="N36:N45" si="7">ROUND(IF(J36=0, IF(H36=0, 0, 1), H36/J36),5)</f>
        <v>1.6266700000000001</v>
      </c>
    </row>
    <row r="37" spans="1:14" x14ac:dyDescent="0.25">
      <c r="A37" s="1"/>
      <c r="B37" s="1"/>
      <c r="C37" s="1"/>
      <c r="D37" s="1"/>
      <c r="E37" s="1"/>
      <c r="F37" s="1" t="s">
        <v>38</v>
      </c>
      <c r="G37" s="1"/>
      <c r="H37" s="4">
        <v>63.47</v>
      </c>
      <c r="I37" s="5"/>
      <c r="J37" s="4">
        <v>0</v>
      </c>
      <c r="K37" s="5"/>
      <c r="L37" s="4">
        <f t="shared" si="6"/>
        <v>63.47</v>
      </c>
      <c r="M37" s="5"/>
      <c r="N37" s="6">
        <f t="shared" si="7"/>
        <v>1</v>
      </c>
    </row>
    <row r="38" spans="1:14" x14ac:dyDescent="0.25">
      <c r="A38" s="1"/>
      <c r="B38" s="1"/>
      <c r="C38" s="1"/>
      <c r="D38" s="1"/>
      <c r="E38" s="1"/>
      <c r="F38" s="1" t="s">
        <v>39</v>
      </c>
      <c r="G38" s="1"/>
      <c r="H38" s="4">
        <v>35903.25</v>
      </c>
      <c r="I38" s="5"/>
      <c r="J38" s="4">
        <v>0</v>
      </c>
      <c r="K38" s="5"/>
      <c r="L38" s="4">
        <f t="shared" si="6"/>
        <v>35903.25</v>
      </c>
      <c r="M38" s="5"/>
      <c r="N38" s="6">
        <f t="shared" si="7"/>
        <v>1</v>
      </c>
    </row>
    <row r="39" spans="1:14" x14ac:dyDescent="0.25">
      <c r="A39" s="1"/>
      <c r="B39" s="1"/>
      <c r="C39" s="1"/>
      <c r="D39" s="1"/>
      <c r="E39" s="1"/>
      <c r="F39" s="1" t="s">
        <v>40</v>
      </c>
      <c r="G39" s="1"/>
      <c r="H39" s="4">
        <v>0</v>
      </c>
      <c r="I39" s="5"/>
      <c r="J39" s="4">
        <v>0</v>
      </c>
      <c r="K39" s="5"/>
      <c r="L39" s="4">
        <f t="shared" si="6"/>
        <v>0</v>
      </c>
      <c r="M39" s="5"/>
      <c r="N39" s="6">
        <f t="shared" si="7"/>
        <v>0</v>
      </c>
    </row>
    <row r="40" spans="1:14" x14ac:dyDescent="0.25">
      <c r="A40" s="1"/>
      <c r="B40" s="1"/>
      <c r="C40" s="1"/>
      <c r="D40" s="1"/>
      <c r="E40" s="1"/>
      <c r="F40" s="1" t="s">
        <v>41</v>
      </c>
      <c r="G40" s="1"/>
      <c r="H40" s="4">
        <v>0</v>
      </c>
      <c r="I40" s="5"/>
      <c r="J40" s="4">
        <v>0</v>
      </c>
      <c r="K40" s="5"/>
      <c r="L40" s="4">
        <f t="shared" si="6"/>
        <v>0</v>
      </c>
      <c r="M40" s="5"/>
      <c r="N40" s="6">
        <f t="shared" si="7"/>
        <v>0</v>
      </c>
    </row>
    <row r="41" spans="1:14" x14ac:dyDescent="0.25">
      <c r="A41" s="1"/>
      <c r="B41" s="1"/>
      <c r="C41" s="1"/>
      <c r="D41" s="1"/>
      <c r="E41" s="1"/>
      <c r="F41" s="1" t="s">
        <v>42</v>
      </c>
      <c r="G41" s="1"/>
      <c r="H41" s="4">
        <v>0</v>
      </c>
      <c r="I41" s="5"/>
      <c r="J41" s="4">
        <v>0</v>
      </c>
      <c r="K41" s="5"/>
      <c r="L41" s="4">
        <f t="shared" si="6"/>
        <v>0</v>
      </c>
      <c r="M41" s="5"/>
      <c r="N41" s="6">
        <f t="shared" si="7"/>
        <v>0</v>
      </c>
    </row>
    <row r="42" spans="1:14" x14ac:dyDescent="0.25">
      <c r="A42" s="1"/>
      <c r="B42" s="1"/>
      <c r="C42" s="1"/>
      <c r="D42" s="1"/>
      <c r="E42" s="1"/>
      <c r="F42" s="1" t="s">
        <v>43</v>
      </c>
      <c r="G42" s="1"/>
      <c r="H42" s="4">
        <v>43000</v>
      </c>
      <c r="I42" s="5"/>
      <c r="J42" s="4">
        <v>60000</v>
      </c>
      <c r="K42" s="5"/>
      <c r="L42" s="4">
        <f t="shared" si="6"/>
        <v>-17000</v>
      </c>
      <c r="M42" s="5"/>
      <c r="N42" s="6">
        <f t="shared" si="7"/>
        <v>0.71667000000000003</v>
      </c>
    </row>
    <row r="43" spans="1:14" x14ac:dyDescent="0.25">
      <c r="A43" s="1"/>
      <c r="B43" s="1"/>
      <c r="C43" s="1"/>
      <c r="D43" s="1"/>
      <c r="E43" s="1"/>
      <c r="F43" s="1" t="s">
        <v>44</v>
      </c>
      <c r="G43" s="1"/>
      <c r="H43" s="4">
        <v>26000</v>
      </c>
      <c r="I43" s="5"/>
      <c r="J43" s="4">
        <v>0</v>
      </c>
      <c r="K43" s="5"/>
      <c r="L43" s="4">
        <f t="shared" si="6"/>
        <v>26000</v>
      </c>
      <c r="M43" s="5"/>
      <c r="N43" s="6">
        <f t="shared" si="7"/>
        <v>1</v>
      </c>
    </row>
    <row r="44" spans="1:14" ht="15.75" thickBot="1" x14ac:dyDescent="0.3">
      <c r="A44" s="1"/>
      <c r="B44" s="1"/>
      <c r="C44" s="1"/>
      <c r="D44" s="1"/>
      <c r="E44" s="1"/>
      <c r="F44" s="1" t="s">
        <v>45</v>
      </c>
      <c r="G44" s="1"/>
      <c r="H44" s="7">
        <v>0</v>
      </c>
      <c r="I44" s="5"/>
      <c r="J44" s="7">
        <v>0</v>
      </c>
      <c r="K44" s="5"/>
      <c r="L44" s="7">
        <f t="shared" si="6"/>
        <v>0</v>
      </c>
      <c r="M44" s="5"/>
      <c r="N44" s="8">
        <f t="shared" si="7"/>
        <v>0</v>
      </c>
    </row>
    <row r="45" spans="1:14" x14ac:dyDescent="0.25">
      <c r="A45" s="1"/>
      <c r="B45" s="1"/>
      <c r="C45" s="1"/>
      <c r="D45" s="1"/>
      <c r="E45" s="1" t="s">
        <v>46</v>
      </c>
      <c r="F45" s="1"/>
      <c r="G45" s="1"/>
      <c r="H45" s="4">
        <f>ROUND(SUM(H35:H44),5)</f>
        <v>124486.72</v>
      </c>
      <c r="I45" s="5"/>
      <c r="J45" s="4">
        <f>ROUND(SUM(J35:J44),5)</f>
        <v>72000</v>
      </c>
      <c r="K45" s="5"/>
      <c r="L45" s="4">
        <f t="shared" si="6"/>
        <v>52486.720000000001</v>
      </c>
      <c r="M45" s="5"/>
      <c r="N45" s="6">
        <f t="shared" si="7"/>
        <v>1.72898</v>
      </c>
    </row>
    <row r="46" spans="1:14" x14ac:dyDescent="0.25">
      <c r="A46" s="1"/>
      <c r="B46" s="1"/>
      <c r="C46" s="1"/>
      <c r="D46" s="1"/>
      <c r="E46" s="1" t="s">
        <v>47</v>
      </c>
      <c r="F46" s="1"/>
      <c r="G46" s="1"/>
      <c r="H46" s="4"/>
      <c r="I46" s="5"/>
      <c r="J46" s="4"/>
      <c r="K46" s="5"/>
      <c r="L46" s="4"/>
      <c r="M46" s="5"/>
      <c r="N46" s="6"/>
    </row>
    <row r="47" spans="1:14" x14ac:dyDescent="0.25">
      <c r="A47" s="1"/>
      <c r="B47" s="1"/>
      <c r="C47" s="1"/>
      <c r="D47" s="1"/>
      <c r="E47" s="1"/>
      <c r="F47" s="1" t="s">
        <v>48</v>
      </c>
      <c r="G47" s="1"/>
      <c r="H47" s="4">
        <v>0</v>
      </c>
      <c r="I47" s="5"/>
      <c r="J47" s="4">
        <v>500</v>
      </c>
      <c r="K47" s="5"/>
      <c r="L47" s="4">
        <f t="shared" ref="L47:L55" si="8">ROUND((H47-J47),5)</f>
        <v>-500</v>
      </c>
      <c r="M47" s="5"/>
      <c r="N47" s="6">
        <f t="shared" ref="N47:N55" si="9">ROUND(IF(J47=0, IF(H47=0, 0, 1), H47/J47),5)</f>
        <v>0</v>
      </c>
    </row>
    <row r="48" spans="1:14" x14ac:dyDescent="0.25">
      <c r="A48" s="1"/>
      <c r="B48" s="1"/>
      <c r="C48" s="1"/>
      <c r="D48" s="1"/>
      <c r="E48" s="1"/>
      <c r="F48" s="1" t="s">
        <v>49</v>
      </c>
      <c r="G48" s="1"/>
      <c r="H48" s="4">
        <v>98.76</v>
      </c>
      <c r="I48" s="5"/>
      <c r="J48" s="4">
        <v>400</v>
      </c>
      <c r="K48" s="5"/>
      <c r="L48" s="4">
        <f t="shared" si="8"/>
        <v>-301.24</v>
      </c>
      <c r="M48" s="5"/>
      <c r="N48" s="6">
        <f t="shared" si="9"/>
        <v>0.24690000000000001</v>
      </c>
    </row>
    <row r="49" spans="1:14" x14ac:dyDescent="0.25">
      <c r="A49" s="1"/>
      <c r="B49" s="1"/>
      <c r="C49" s="1"/>
      <c r="D49" s="1"/>
      <c r="E49" s="1"/>
      <c r="F49" s="1" t="s">
        <v>50</v>
      </c>
      <c r="G49" s="1"/>
      <c r="H49" s="4">
        <v>9824.58</v>
      </c>
      <c r="I49" s="5"/>
      <c r="J49" s="4">
        <v>2000</v>
      </c>
      <c r="K49" s="5"/>
      <c r="L49" s="4">
        <f t="shared" si="8"/>
        <v>7824.58</v>
      </c>
      <c r="M49" s="5"/>
      <c r="N49" s="6">
        <f t="shared" si="9"/>
        <v>4.9122899999999996</v>
      </c>
    </row>
    <row r="50" spans="1:14" x14ac:dyDescent="0.25">
      <c r="A50" s="1"/>
      <c r="B50" s="1"/>
      <c r="C50" s="1"/>
      <c r="D50" s="1"/>
      <c r="E50" s="1"/>
      <c r="F50" s="1" t="s">
        <v>51</v>
      </c>
      <c r="G50" s="1"/>
      <c r="H50" s="4">
        <v>310.56</v>
      </c>
      <c r="I50" s="5"/>
      <c r="J50" s="4">
        <v>0</v>
      </c>
      <c r="K50" s="5"/>
      <c r="L50" s="4">
        <f t="shared" si="8"/>
        <v>310.56</v>
      </c>
      <c r="M50" s="5"/>
      <c r="N50" s="6">
        <f t="shared" si="9"/>
        <v>1</v>
      </c>
    </row>
    <row r="51" spans="1:14" ht="15.75" thickBot="1" x14ac:dyDescent="0.3">
      <c r="A51" s="1"/>
      <c r="B51" s="1"/>
      <c r="C51" s="1"/>
      <c r="D51" s="1"/>
      <c r="E51" s="1"/>
      <c r="F51" s="1" t="s">
        <v>52</v>
      </c>
      <c r="G51" s="1"/>
      <c r="H51" s="7">
        <v>832.5</v>
      </c>
      <c r="I51" s="5"/>
      <c r="J51" s="7">
        <v>0</v>
      </c>
      <c r="K51" s="5"/>
      <c r="L51" s="7">
        <f t="shared" si="8"/>
        <v>832.5</v>
      </c>
      <c r="M51" s="5"/>
      <c r="N51" s="8">
        <f t="shared" si="9"/>
        <v>1</v>
      </c>
    </row>
    <row r="52" spans="1:14" x14ac:dyDescent="0.25">
      <c r="A52" s="1"/>
      <c r="B52" s="1"/>
      <c r="C52" s="1"/>
      <c r="D52" s="1"/>
      <c r="E52" s="1" t="s">
        <v>53</v>
      </c>
      <c r="F52" s="1"/>
      <c r="G52" s="1"/>
      <c r="H52" s="4">
        <f>ROUND(SUM(H46:H51),5)</f>
        <v>11066.4</v>
      </c>
      <c r="I52" s="5"/>
      <c r="J52" s="4">
        <f>ROUND(SUM(J46:J51),5)</f>
        <v>2900</v>
      </c>
      <c r="K52" s="5"/>
      <c r="L52" s="4">
        <f t="shared" si="8"/>
        <v>8166.4</v>
      </c>
      <c r="M52" s="5"/>
      <c r="N52" s="6">
        <f t="shared" si="9"/>
        <v>3.8159999999999998</v>
      </c>
    </row>
    <row r="53" spans="1:14" x14ac:dyDescent="0.25">
      <c r="A53" s="1"/>
      <c r="B53" s="1"/>
      <c r="C53" s="1"/>
      <c r="D53" s="1"/>
      <c r="E53" s="1" t="s">
        <v>54</v>
      </c>
      <c r="F53" s="1"/>
      <c r="G53" s="1"/>
      <c r="H53" s="4">
        <v>65</v>
      </c>
      <c r="I53" s="5"/>
      <c r="J53" s="4">
        <v>0</v>
      </c>
      <c r="K53" s="5"/>
      <c r="L53" s="4">
        <f t="shared" si="8"/>
        <v>65</v>
      </c>
      <c r="M53" s="5"/>
      <c r="N53" s="6">
        <f t="shared" si="9"/>
        <v>1</v>
      </c>
    </row>
    <row r="54" spans="1:14" ht="15.75" thickBot="1" x14ac:dyDescent="0.3">
      <c r="A54" s="1"/>
      <c r="B54" s="1"/>
      <c r="C54" s="1"/>
      <c r="D54" s="1"/>
      <c r="E54" s="1" t="s">
        <v>55</v>
      </c>
      <c r="F54" s="1"/>
      <c r="G54" s="1"/>
      <c r="H54" s="7">
        <v>50</v>
      </c>
      <c r="I54" s="5"/>
      <c r="J54" s="7">
        <v>0</v>
      </c>
      <c r="K54" s="5"/>
      <c r="L54" s="7">
        <f t="shared" si="8"/>
        <v>50</v>
      </c>
      <c r="M54" s="5"/>
      <c r="N54" s="8">
        <f t="shared" si="9"/>
        <v>1</v>
      </c>
    </row>
    <row r="55" spans="1:14" x14ac:dyDescent="0.25">
      <c r="A55" s="1"/>
      <c r="B55" s="1"/>
      <c r="C55" s="1"/>
      <c r="D55" s="1" t="s">
        <v>56</v>
      </c>
      <c r="E55" s="1"/>
      <c r="F55" s="1"/>
      <c r="G55" s="1"/>
      <c r="H55" s="4">
        <f>ROUND(H4+H19+H26+H34+H45+SUM(H52:H54),5)</f>
        <v>997490.17</v>
      </c>
      <c r="I55" s="5"/>
      <c r="J55" s="4">
        <f>ROUND(J4+J19+J26+J34+J45+SUM(J52:J54),5)</f>
        <v>1023077</v>
      </c>
      <c r="K55" s="5"/>
      <c r="L55" s="4">
        <f t="shared" si="8"/>
        <v>-25586.83</v>
      </c>
      <c r="M55" s="5"/>
      <c r="N55" s="6">
        <f t="shared" si="9"/>
        <v>0.97499000000000002</v>
      </c>
    </row>
    <row r="56" spans="1:14" x14ac:dyDescent="0.25">
      <c r="A56" s="1"/>
      <c r="B56" s="1"/>
      <c r="C56" s="1"/>
      <c r="D56" s="1" t="s">
        <v>57</v>
      </c>
      <c r="E56" s="1"/>
      <c r="F56" s="1"/>
      <c r="G56" s="1"/>
      <c r="H56" s="4"/>
      <c r="I56" s="5"/>
      <c r="J56" s="4"/>
      <c r="K56" s="5"/>
      <c r="L56" s="4"/>
      <c r="M56" s="5"/>
      <c r="N56" s="6"/>
    </row>
    <row r="57" spans="1:14" ht="15.75" thickBot="1" x14ac:dyDescent="0.3">
      <c r="A57" s="1"/>
      <c r="B57" s="1"/>
      <c r="C57" s="1"/>
      <c r="D57" s="1"/>
      <c r="E57" s="1" t="s">
        <v>58</v>
      </c>
      <c r="F57" s="1"/>
      <c r="G57" s="1"/>
      <c r="H57" s="9">
        <v>0</v>
      </c>
      <c r="I57" s="5"/>
      <c r="J57" s="9">
        <v>0</v>
      </c>
      <c r="K57" s="5"/>
      <c r="L57" s="9">
        <f>ROUND((H57-J57),5)</f>
        <v>0</v>
      </c>
      <c r="M57" s="5"/>
      <c r="N57" s="10">
        <f>ROUND(IF(J57=0, IF(H57=0, 0, 1), H57/J57),5)</f>
        <v>0</v>
      </c>
    </row>
    <row r="58" spans="1:14" ht="15.75" thickBot="1" x14ac:dyDescent="0.3">
      <c r="A58" s="1"/>
      <c r="B58" s="1"/>
      <c r="C58" s="1"/>
      <c r="D58" s="1" t="s">
        <v>59</v>
      </c>
      <c r="E58" s="1"/>
      <c r="F58" s="1"/>
      <c r="G58" s="1"/>
      <c r="H58" s="11">
        <f>ROUND(SUM(H56:H57),5)</f>
        <v>0</v>
      </c>
      <c r="I58" s="5"/>
      <c r="J58" s="11">
        <f>ROUND(SUM(J56:J57),5)</f>
        <v>0</v>
      </c>
      <c r="K58" s="5"/>
      <c r="L58" s="11">
        <f>ROUND((H58-J58),5)</f>
        <v>0</v>
      </c>
      <c r="M58" s="5"/>
      <c r="N58" s="12">
        <f>ROUND(IF(J58=0, IF(H58=0, 0, 1), H58/J58),5)</f>
        <v>0</v>
      </c>
    </row>
    <row r="59" spans="1:14" x14ac:dyDescent="0.25">
      <c r="A59" s="1"/>
      <c r="B59" s="1"/>
      <c r="C59" s="1" t="s">
        <v>60</v>
      </c>
      <c r="D59" s="1"/>
      <c r="E59" s="1"/>
      <c r="F59" s="1"/>
      <c r="G59" s="1"/>
      <c r="H59" s="4">
        <f>ROUND(H55-H58,5)</f>
        <v>997490.17</v>
      </c>
      <c r="I59" s="5"/>
      <c r="J59" s="4">
        <f>ROUND(J55-J58,5)</f>
        <v>1023077</v>
      </c>
      <c r="K59" s="5"/>
      <c r="L59" s="4">
        <f>ROUND((H59-J59),5)</f>
        <v>-25586.83</v>
      </c>
      <c r="M59" s="5"/>
      <c r="N59" s="6">
        <f>ROUND(IF(J59=0, IF(H59=0, 0, 1), H59/J59),5)</f>
        <v>0.97499000000000002</v>
      </c>
    </row>
    <row r="60" spans="1:14" x14ac:dyDescent="0.25">
      <c r="A60" s="1"/>
      <c r="B60" s="1"/>
      <c r="C60" s="1"/>
      <c r="D60" s="1" t="s">
        <v>61</v>
      </c>
      <c r="E60" s="1"/>
      <c r="F60" s="1"/>
      <c r="G60" s="1"/>
      <c r="H60" s="4"/>
      <c r="I60" s="5"/>
      <c r="J60" s="4"/>
      <c r="K60" s="5"/>
      <c r="L60" s="4"/>
      <c r="M60" s="5"/>
      <c r="N60" s="6"/>
    </row>
    <row r="61" spans="1:14" x14ac:dyDescent="0.25">
      <c r="A61" s="1"/>
      <c r="B61" s="1"/>
      <c r="C61" s="1"/>
      <c r="D61" s="1"/>
      <c r="E61" s="1" t="s">
        <v>62</v>
      </c>
      <c r="F61" s="1"/>
      <c r="G61" s="1"/>
      <c r="H61" s="4"/>
      <c r="I61" s="5"/>
      <c r="J61" s="4"/>
      <c r="K61" s="5"/>
      <c r="L61" s="4"/>
      <c r="M61" s="5"/>
      <c r="N61" s="6"/>
    </row>
    <row r="62" spans="1:14" x14ac:dyDescent="0.25">
      <c r="A62" s="1"/>
      <c r="B62" s="1"/>
      <c r="C62" s="1"/>
      <c r="D62" s="1"/>
      <c r="E62" s="1"/>
      <c r="F62" s="1" t="s">
        <v>63</v>
      </c>
      <c r="G62" s="1"/>
      <c r="H62" s="4">
        <v>17776.310000000001</v>
      </c>
      <c r="I62" s="5"/>
      <c r="J62" s="4">
        <v>32000</v>
      </c>
      <c r="K62" s="5"/>
      <c r="L62" s="4">
        <f t="shared" ref="L62:L67" si="10">ROUND((H62-J62),5)</f>
        <v>-14223.69</v>
      </c>
      <c r="M62" s="5"/>
      <c r="N62" s="6">
        <f t="shared" ref="N62:N67" si="11">ROUND(IF(J62=0, IF(H62=0, 0, 1), H62/J62),5)</f>
        <v>0.55550999999999995</v>
      </c>
    </row>
    <row r="63" spans="1:14" x14ac:dyDescent="0.25">
      <c r="A63" s="1"/>
      <c r="B63" s="1"/>
      <c r="C63" s="1"/>
      <c r="D63" s="1"/>
      <c r="E63" s="1"/>
      <c r="F63" s="1" t="s">
        <v>64</v>
      </c>
      <c r="G63" s="1"/>
      <c r="H63" s="4">
        <v>180.18</v>
      </c>
      <c r="I63" s="5"/>
      <c r="J63" s="4">
        <v>1000</v>
      </c>
      <c r="K63" s="5"/>
      <c r="L63" s="4">
        <f t="shared" si="10"/>
        <v>-819.82</v>
      </c>
      <c r="M63" s="5"/>
      <c r="N63" s="6">
        <f t="shared" si="11"/>
        <v>0.18018000000000001</v>
      </c>
    </row>
    <row r="64" spans="1:14" x14ac:dyDescent="0.25">
      <c r="A64" s="1"/>
      <c r="B64" s="1"/>
      <c r="C64" s="1"/>
      <c r="D64" s="1"/>
      <c r="E64" s="1"/>
      <c r="F64" s="1" t="s">
        <v>65</v>
      </c>
      <c r="G64" s="1"/>
      <c r="H64" s="4">
        <v>225</v>
      </c>
      <c r="I64" s="5"/>
      <c r="J64" s="4">
        <v>0</v>
      </c>
      <c r="K64" s="5"/>
      <c r="L64" s="4">
        <f t="shared" si="10"/>
        <v>225</v>
      </c>
      <c r="M64" s="5"/>
      <c r="N64" s="6">
        <f t="shared" si="11"/>
        <v>1</v>
      </c>
    </row>
    <row r="65" spans="1:16" x14ac:dyDescent="0.25">
      <c r="A65" s="1"/>
      <c r="B65" s="1"/>
      <c r="C65" s="1"/>
      <c r="D65" s="1"/>
      <c r="E65" s="1"/>
      <c r="F65" s="1" t="s">
        <v>66</v>
      </c>
      <c r="G65" s="1"/>
      <c r="H65" s="4">
        <v>700.4</v>
      </c>
      <c r="I65" s="5"/>
      <c r="J65" s="4">
        <v>1000</v>
      </c>
      <c r="K65" s="5"/>
      <c r="L65" s="4">
        <f t="shared" si="10"/>
        <v>-299.60000000000002</v>
      </c>
      <c r="M65" s="5"/>
      <c r="N65" s="6">
        <f t="shared" si="11"/>
        <v>0.70040000000000002</v>
      </c>
    </row>
    <row r="66" spans="1:16" ht="15.75" thickBot="1" x14ac:dyDescent="0.3">
      <c r="A66" s="1"/>
      <c r="B66" s="1"/>
      <c r="C66" s="1"/>
      <c r="D66" s="1"/>
      <c r="E66" s="1"/>
      <c r="F66" s="1" t="s">
        <v>67</v>
      </c>
      <c r="G66" s="1"/>
      <c r="H66" s="7">
        <v>0</v>
      </c>
      <c r="I66" s="5"/>
      <c r="J66" s="7">
        <v>0</v>
      </c>
      <c r="K66" s="5"/>
      <c r="L66" s="7">
        <f t="shared" si="10"/>
        <v>0</v>
      </c>
      <c r="M66" s="5"/>
      <c r="N66" s="8">
        <f t="shared" si="11"/>
        <v>0</v>
      </c>
    </row>
    <row r="67" spans="1:16" x14ac:dyDescent="0.25">
      <c r="A67" s="1"/>
      <c r="B67" s="1"/>
      <c r="C67" s="1"/>
      <c r="D67" s="1"/>
      <c r="E67" s="1" t="s">
        <v>68</v>
      </c>
      <c r="F67" s="1"/>
      <c r="G67" s="1"/>
      <c r="H67" s="4">
        <f>ROUND(SUM(H61:H66),5)</f>
        <v>18881.89</v>
      </c>
      <c r="I67" s="5"/>
      <c r="J67" s="4">
        <f>ROUND(SUM(J61:J66),5)</f>
        <v>34000</v>
      </c>
      <c r="K67" s="5"/>
      <c r="L67" s="4">
        <f t="shared" si="10"/>
        <v>-15118.11</v>
      </c>
      <c r="M67" s="5"/>
      <c r="N67" s="6">
        <f t="shared" si="11"/>
        <v>0.55535000000000001</v>
      </c>
    </row>
    <row r="68" spans="1:16" x14ac:dyDescent="0.25">
      <c r="A68" s="1"/>
      <c r="B68" s="1"/>
      <c r="C68" s="1"/>
      <c r="D68" s="1"/>
      <c r="E68" s="1" t="s">
        <v>69</v>
      </c>
      <c r="F68" s="1"/>
      <c r="G68" s="1"/>
      <c r="H68" s="4"/>
      <c r="I68" s="5"/>
      <c r="J68" s="4"/>
      <c r="K68" s="5"/>
      <c r="L68" s="4"/>
      <c r="M68" s="5"/>
      <c r="N68" s="6"/>
    </row>
    <row r="69" spans="1:16" x14ac:dyDescent="0.25">
      <c r="A69" s="1"/>
      <c r="B69" s="1"/>
      <c r="C69" s="1"/>
      <c r="D69" s="1"/>
      <c r="E69" s="1"/>
      <c r="F69" s="1" t="s">
        <v>70</v>
      </c>
      <c r="G69" s="1"/>
      <c r="H69" s="4">
        <v>233971.46</v>
      </c>
      <c r="I69" s="5"/>
      <c r="J69" s="4">
        <v>357800</v>
      </c>
      <c r="K69" s="5"/>
      <c r="L69" s="4">
        <f>ROUND((H69-J69),5)</f>
        <v>-123828.54</v>
      </c>
      <c r="M69" s="5"/>
      <c r="N69" s="6">
        <f>ROUND(IF(J69=0, IF(H69=0, 0, 1), H69/J69),5)</f>
        <v>0.65391999999999995</v>
      </c>
      <c r="O69" s="24">
        <v>368950</v>
      </c>
      <c r="P69" t="s">
        <v>202</v>
      </c>
    </row>
    <row r="70" spans="1:16" x14ac:dyDescent="0.25">
      <c r="A70" s="1"/>
      <c r="B70" s="1"/>
      <c r="C70" s="1"/>
      <c r="D70" s="1"/>
      <c r="E70" s="1"/>
      <c r="F70" s="1" t="s">
        <v>71</v>
      </c>
      <c r="G70" s="1"/>
      <c r="H70" s="4"/>
      <c r="I70" s="5"/>
      <c r="J70" s="4"/>
      <c r="K70" s="5"/>
      <c r="L70" s="4"/>
      <c r="M70" s="5"/>
      <c r="N70" s="6"/>
    </row>
    <row r="71" spans="1:16" x14ac:dyDescent="0.25">
      <c r="A71" s="1"/>
      <c r="B71" s="1"/>
      <c r="C71" s="1"/>
      <c r="D71" s="1"/>
      <c r="E71" s="1"/>
      <c r="F71" s="1"/>
      <c r="G71" s="1" t="s">
        <v>72</v>
      </c>
      <c r="H71" s="4">
        <v>2680</v>
      </c>
      <c r="I71" s="5"/>
      <c r="J71" s="4">
        <v>9000</v>
      </c>
      <c r="K71" s="5"/>
      <c r="L71" s="4">
        <f t="shared" ref="L71:L88" si="12">ROUND((H71-J71),5)</f>
        <v>-6320</v>
      </c>
      <c r="M71" s="5"/>
      <c r="N71" s="6">
        <f t="shared" ref="N71:N88" si="13">ROUND(IF(J71=0, IF(H71=0, 0, 1), H71/J71),5)</f>
        <v>0.29777999999999999</v>
      </c>
    </row>
    <row r="72" spans="1:16" x14ac:dyDescent="0.25">
      <c r="A72" s="1"/>
      <c r="B72" s="1"/>
      <c r="C72" s="1"/>
      <c r="D72" s="1"/>
      <c r="E72" s="1"/>
      <c r="F72" s="1"/>
      <c r="G72" s="1" t="s">
        <v>73</v>
      </c>
      <c r="H72" s="4">
        <v>0</v>
      </c>
      <c r="I72" s="5"/>
      <c r="J72" s="4">
        <v>0</v>
      </c>
      <c r="K72" s="5"/>
      <c r="L72" s="4">
        <f t="shared" si="12"/>
        <v>0</v>
      </c>
      <c r="M72" s="5"/>
      <c r="N72" s="6">
        <f t="shared" si="13"/>
        <v>0</v>
      </c>
    </row>
    <row r="73" spans="1:16" x14ac:dyDescent="0.25">
      <c r="A73" s="1"/>
      <c r="B73" s="1"/>
      <c r="C73" s="1"/>
      <c r="D73" s="1"/>
      <c r="E73" s="1"/>
      <c r="F73" s="1"/>
      <c r="G73" s="1" t="s">
        <v>74</v>
      </c>
      <c r="H73" s="4">
        <v>466.39</v>
      </c>
      <c r="I73" s="5"/>
      <c r="J73" s="4">
        <v>1500</v>
      </c>
      <c r="K73" s="5"/>
      <c r="L73" s="4">
        <f t="shared" si="12"/>
        <v>-1033.6099999999999</v>
      </c>
      <c r="M73" s="5"/>
      <c r="N73" s="6">
        <f t="shared" si="13"/>
        <v>0.31092999999999998</v>
      </c>
    </row>
    <row r="74" spans="1:16" ht="15.75" thickBot="1" x14ac:dyDescent="0.3">
      <c r="A74" s="1"/>
      <c r="B74" s="1"/>
      <c r="C74" s="1"/>
      <c r="D74" s="1"/>
      <c r="E74" s="1"/>
      <c r="F74" s="1"/>
      <c r="G74" s="1" t="s">
        <v>75</v>
      </c>
      <c r="H74" s="7">
        <v>18</v>
      </c>
      <c r="I74" s="5"/>
      <c r="J74" s="7">
        <v>0</v>
      </c>
      <c r="K74" s="5"/>
      <c r="L74" s="7">
        <f t="shared" si="12"/>
        <v>18</v>
      </c>
      <c r="M74" s="5"/>
      <c r="N74" s="8">
        <f t="shared" si="13"/>
        <v>1</v>
      </c>
    </row>
    <row r="75" spans="1:16" x14ac:dyDescent="0.25">
      <c r="A75" s="1"/>
      <c r="B75" s="1"/>
      <c r="C75" s="1"/>
      <c r="D75" s="1"/>
      <c r="E75" s="1"/>
      <c r="F75" s="1" t="s">
        <v>76</v>
      </c>
      <c r="G75" s="1"/>
      <c r="H75" s="4">
        <f>ROUND(SUM(H70:H74),5)</f>
        <v>3164.39</v>
      </c>
      <c r="I75" s="5"/>
      <c r="J75" s="4">
        <f>ROUND(SUM(J70:J74),5)</f>
        <v>10500</v>
      </c>
      <c r="K75" s="5"/>
      <c r="L75" s="4">
        <f t="shared" si="12"/>
        <v>-7335.61</v>
      </c>
      <c r="M75" s="5"/>
      <c r="N75" s="6">
        <f t="shared" si="13"/>
        <v>0.30137000000000003</v>
      </c>
    </row>
    <row r="76" spans="1:16" x14ac:dyDescent="0.25">
      <c r="A76" s="1"/>
      <c r="B76" s="1"/>
      <c r="C76" s="1"/>
      <c r="D76" s="1"/>
      <c r="E76" s="1"/>
      <c r="F76" s="1" t="s">
        <v>77</v>
      </c>
      <c r="G76" s="1"/>
      <c r="H76" s="4">
        <v>1170</v>
      </c>
      <c r="I76" s="5"/>
      <c r="J76" s="4">
        <v>0</v>
      </c>
      <c r="K76" s="5"/>
      <c r="L76" s="4">
        <f t="shared" si="12"/>
        <v>1170</v>
      </c>
      <c r="M76" s="5"/>
      <c r="N76" s="6">
        <f t="shared" si="13"/>
        <v>1</v>
      </c>
    </row>
    <row r="77" spans="1:16" x14ac:dyDescent="0.25">
      <c r="A77" s="1"/>
      <c r="B77" s="1"/>
      <c r="C77" s="1"/>
      <c r="D77" s="1"/>
      <c r="E77" s="1"/>
      <c r="F77" s="1" t="s">
        <v>78</v>
      </c>
      <c r="G77" s="1"/>
      <c r="H77" s="4">
        <v>2376.5100000000002</v>
      </c>
      <c r="I77" s="5"/>
      <c r="J77" s="4">
        <v>8000</v>
      </c>
      <c r="K77" s="5"/>
      <c r="L77" s="4">
        <f t="shared" si="12"/>
        <v>-5623.49</v>
      </c>
      <c r="M77" s="5"/>
      <c r="N77" s="6">
        <f t="shared" si="13"/>
        <v>0.29705999999999999</v>
      </c>
    </row>
    <row r="78" spans="1:16" x14ac:dyDescent="0.25">
      <c r="A78" s="1"/>
      <c r="B78" s="1"/>
      <c r="C78" s="1"/>
      <c r="D78" s="1"/>
      <c r="E78" s="1"/>
      <c r="F78" s="1" t="s">
        <v>79</v>
      </c>
      <c r="G78" s="1"/>
      <c r="H78" s="4">
        <v>2342.9499999999998</v>
      </c>
      <c r="I78" s="5"/>
      <c r="J78" s="4">
        <v>6500</v>
      </c>
      <c r="K78" s="5"/>
      <c r="L78" s="4">
        <f t="shared" si="12"/>
        <v>-4157.05</v>
      </c>
      <c r="M78" s="5"/>
      <c r="N78" s="6">
        <f t="shared" si="13"/>
        <v>0.36044999999999999</v>
      </c>
    </row>
    <row r="79" spans="1:16" x14ac:dyDescent="0.25">
      <c r="A79" s="1"/>
      <c r="B79" s="1"/>
      <c r="C79" s="1"/>
      <c r="D79" s="1"/>
      <c r="E79" s="1"/>
      <c r="F79" s="1" t="s">
        <v>80</v>
      </c>
      <c r="G79" s="1"/>
      <c r="H79" s="4">
        <v>841.41</v>
      </c>
      <c r="I79" s="5"/>
      <c r="J79" s="4">
        <v>0</v>
      </c>
      <c r="K79" s="5"/>
      <c r="L79" s="4">
        <f t="shared" si="12"/>
        <v>841.41</v>
      </c>
      <c r="M79" s="5"/>
      <c r="N79" s="6">
        <f t="shared" si="13"/>
        <v>1</v>
      </c>
    </row>
    <row r="80" spans="1:16" x14ac:dyDescent="0.25">
      <c r="A80" s="1"/>
      <c r="B80" s="1"/>
      <c r="C80" s="1"/>
      <c r="D80" s="1"/>
      <c r="E80" s="1"/>
      <c r="F80" s="1" t="s">
        <v>81</v>
      </c>
      <c r="G80" s="1"/>
      <c r="H80" s="4">
        <v>-92.08</v>
      </c>
      <c r="I80" s="5"/>
      <c r="J80" s="4">
        <v>6500</v>
      </c>
      <c r="K80" s="5"/>
      <c r="L80" s="4">
        <f t="shared" si="12"/>
        <v>-6592.08</v>
      </c>
      <c r="M80" s="5"/>
      <c r="N80" s="6">
        <f t="shared" si="13"/>
        <v>-1.417E-2</v>
      </c>
    </row>
    <row r="81" spans="1:15" x14ac:dyDescent="0.25">
      <c r="A81" s="1"/>
      <c r="B81" s="1"/>
      <c r="C81" s="1"/>
      <c r="D81" s="1"/>
      <c r="E81" s="1"/>
      <c r="F81" s="1" t="s">
        <v>82</v>
      </c>
      <c r="G81" s="1"/>
      <c r="H81" s="4">
        <v>32</v>
      </c>
      <c r="I81" s="5"/>
      <c r="J81" s="4">
        <v>0</v>
      </c>
      <c r="K81" s="5"/>
      <c r="L81" s="4">
        <f t="shared" si="12"/>
        <v>32</v>
      </c>
      <c r="M81" s="5"/>
      <c r="N81" s="6">
        <f t="shared" si="13"/>
        <v>1</v>
      </c>
    </row>
    <row r="82" spans="1:15" x14ac:dyDescent="0.25">
      <c r="A82" s="1"/>
      <c r="B82" s="1"/>
      <c r="C82" s="1"/>
      <c r="D82" s="1"/>
      <c r="E82" s="1"/>
      <c r="F82" s="1" t="s">
        <v>83</v>
      </c>
      <c r="G82" s="1"/>
      <c r="H82" s="4">
        <v>1337.36</v>
      </c>
      <c r="I82" s="5"/>
      <c r="J82" s="4">
        <v>2000</v>
      </c>
      <c r="K82" s="5"/>
      <c r="L82" s="4">
        <f t="shared" si="12"/>
        <v>-662.64</v>
      </c>
      <c r="M82" s="5"/>
      <c r="N82" s="6">
        <f t="shared" si="13"/>
        <v>0.66868000000000005</v>
      </c>
    </row>
    <row r="83" spans="1:15" x14ac:dyDescent="0.25">
      <c r="A83" s="1"/>
      <c r="B83" s="1"/>
      <c r="C83" s="1"/>
      <c r="D83" s="1"/>
      <c r="E83" s="1"/>
      <c r="F83" s="1" t="s">
        <v>84</v>
      </c>
      <c r="G83" s="1"/>
      <c r="H83" s="4">
        <v>496.56</v>
      </c>
      <c r="I83" s="5"/>
      <c r="J83" s="4">
        <v>500</v>
      </c>
      <c r="K83" s="5"/>
      <c r="L83" s="4">
        <f t="shared" si="12"/>
        <v>-3.44</v>
      </c>
      <c r="M83" s="5"/>
      <c r="N83" s="6">
        <f t="shared" si="13"/>
        <v>0.99312</v>
      </c>
    </row>
    <row r="84" spans="1:15" x14ac:dyDescent="0.25">
      <c r="A84" s="1"/>
      <c r="B84" s="1"/>
      <c r="C84" s="1"/>
      <c r="D84" s="1"/>
      <c r="E84" s="1"/>
      <c r="F84" s="1" t="s">
        <v>85</v>
      </c>
      <c r="G84" s="1"/>
      <c r="H84" s="4">
        <v>432.53</v>
      </c>
      <c r="I84" s="5"/>
      <c r="J84" s="4">
        <v>500</v>
      </c>
      <c r="K84" s="5"/>
      <c r="L84" s="4">
        <f t="shared" si="12"/>
        <v>-67.47</v>
      </c>
      <c r="M84" s="5"/>
      <c r="N84" s="6">
        <f t="shared" si="13"/>
        <v>0.86506000000000005</v>
      </c>
    </row>
    <row r="85" spans="1:15" x14ac:dyDescent="0.25">
      <c r="A85" s="1"/>
      <c r="B85" s="1"/>
      <c r="C85" s="1"/>
      <c r="D85" s="1"/>
      <c r="E85" s="1"/>
      <c r="F85" s="1" t="s">
        <v>86</v>
      </c>
      <c r="G85" s="1"/>
      <c r="H85" s="4">
        <v>1610.3</v>
      </c>
      <c r="I85" s="5"/>
      <c r="J85" s="4">
        <v>1500</v>
      </c>
      <c r="K85" s="5"/>
      <c r="L85" s="4">
        <f t="shared" si="12"/>
        <v>110.3</v>
      </c>
      <c r="M85" s="5"/>
      <c r="N85" s="6">
        <f t="shared" si="13"/>
        <v>1.0735300000000001</v>
      </c>
    </row>
    <row r="86" spans="1:15" x14ac:dyDescent="0.25">
      <c r="A86" s="1"/>
      <c r="B86" s="1"/>
      <c r="C86" s="1"/>
      <c r="D86" s="1"/>
      <c r="E86" s="1"/>
      <c r="F86" s="1" t="s">
        <v>87</v>
      </c>
      <c r="G86" s="1"/>
      <c r="H86" s="4">
        <v>4349.26</v>
      </c>
      <c r="I86" s="5"/>
      <c r="J86" s="4">
        <v>6000</v>
      </c>
      <c r="K86" s="5"/>
      <c r="L86" s="4">
        <f t="shared" si="12"/>
        <v>-1650.74</v>
      </c>
      <c r="M86" s="5"/>
      <c r="N86" s="6">
        <f t="shared" si="13"/>
        <v>0.72487999999999997</v>
      </c>
    </row>
    <row r="87" spans="1:15" ht="15.75" thickBot="1" x14ac:dyDescent="0.3">
      <c r="A87" s="1"/>
      <c r="B87" s="1"/>
      <c r="C87" s="1"/>
      <c r="D87" s="1"/>
      <c r="E87" s="1"/>
      <c r="F87" s="1" t="s">
        <v>88</v>
      </c>
      <c r="G87" s="1"/>
      <c r="H87" s="7">
        <v>0</v>
      </c>
      <c r="I87" s="5"/>
      <c r="J87" s="7">
        <v>0</v>
      </c>
      <c r="K87" s="5"/>
      <c r="L87" s="7">
        <f t="shared" si="12"/>
        <v>0</v>
      </c>
      <c r="M87" s="5"/>
      <c r="N87" s="8">
        <f t="shared" si="13"/>
        <v>0</v>
      </c>
    </row>
    <row r="88" spans="1:15" x14ac:dyDescent="0.25">
      <c r="A88" s="1"/>
      <c r="B88" s="1"/>
      <c r="C88" s="1"/>
      <c r="D88" s="1"/>
      <c r="E88" s="1" t="s">
        <v>89</v>
      </c>
      <c r="F88" s="1"/>
      <c r="G88" s="1"/>
      <c r="H88" s="4">
        <f>ROUND(SUM(H68:H69)+SUM(H75:H87),5)</f>
        <v>252032.65</v>
      </c>
      <c r="I88" s="5"/>
      <c r="J88" s="4">
        <f>ROUND(SUM(J68:J69)+SUM(J75:J87),5)</f>
        <v>399800</v>
      </c>
      <c r="K88" s="5"/>
      <c r="L88" s="4">
        <f t="shared" si="12"/>
        <v>-147767.35</v>
      </c>
      <c r="M88" s="5"/>
      <c r="N88" s="6">
        <f t="shared" si="13"/>
        <v>0.63039999999999996</v>
      </c>
    </row>
    <row r="89" spans="1:15" x14ac:dyDescent="0.25">
      <c r="A89" s="1"/>
      <c r="B89" s="1"/>
      <c r="C89" s="1"/>
      <c r="D89" s="1"/>
      <c r="E89" s="1" t="s">
        <v>90</v>
      </c>
      <c r="F89" s="1"/>
      <c r="G89" s="1"/>
      <c r="H89" s="4"/>
      <c r="I89" s="5"/>
      <c r="J89" s="4"/>
      <c r="K89" s="5"/>
      <c r="L89" s="4"/>
      <c r="M89" s="5"/>
      <c r="N89" s="6"/>
    </row>
    <row r="90" spans="1:15" x14ac:dyDescent="0.25">
      <c r="A90" s="1"/>
      <c r="B90" s="1"/>
      <c r="C90" s="1"/>
      <c r="D90" s="1"/>
      <c r="E90" s="1"/>
      <c r="F90" s="1" t="s">
        <v>91</v>
      </c>
      <c r="G90" s="1"/>
      <c r="H90" s="4">
        <v>44611.14</v>
      </c>
      <c r="I90" s="5"/>
      <c r="J90" s="4">
        <v>52500</v>
      </c>
      <c r="K90" s="5"/>
      <c r="L90" s="4">
        <f t="shared" ref="L90:L95" si="14">ROUND((H90-J90),5)</f>
        <v>-7888.86</v>
      </c>
      <c r="M90" s="5"/>
      <c r="N90" s="6">
        <f t="shared" ref="N90:N95" si="15">ROUND(IF(J90=0, IF(H90=0, 0, 1), H90/J90),5)</f>
        <v>0.84974000000000005</v>
      </c>
      <c r="O90" t="s">
        <v>200</v>
      </c>
    </row>
    <row r="91" spans="1:15" x14ac:dyDescent="0.25">
      <c r="A91" s="1"/>
      <c r="B91" s="1"/>
      <c r="C91" s="1"/>
      <c r="D91" s="1"/>
      <c r="E91" s="1"/>
      <c r="F91" s="1" t="s">
        <v>92</v>
      </c>
      <c r="G91" s="1"/>
      <c r="H91" s="4">
        <v>1007.86</v>
      </c>
      <c r="I91" s="5"/>
      <c r="J91" s="4">
        <v>2500</v>
      </c>
      <c r="K91" s="5"/>
      <c r="L91" s="4">
        <f t="shared" si="14"/>
        <v>-1492.14</v>
      </c>
      <c r="M91" s="5"/>
      <c r="N91" s="6">
        <f t="shared" si="15"/>
        <v>0.40314</v>
      </c>
    </row>
    <row r="92" spans="1:15" x14ac:dyDescent="0.25">
      <c r="A92" s="1"/>
      <c r="B92" s="1"/>
      <c r="C92" s="1"/>
      <c r="D92" s="1"/>
      <c r="E92" s="1"/>
      <c r="F92" s="1" t="s">
        <v>93</v>
      </c>
      <c r="G92" s="1"/>
      <c r="H92" s="4">
        <v>0</v>
      </c>
      <c r="I92" s="5"/>
      <c r="J92" s="4">
        <v>500</v>
      </c>
      <c r="K92" s="5"/>
      <c r="L92" s="4">
        <f t="shared" si="14"/>
        <v>-500</v>
      </c>
      <c r="M92" s="5"/>
      <c r="N92" s="6">
        <f t="shared" si="15"/>
        <v>0</v>
      </c>
    </row>
    <row r="93" spans="1:15" x14ac:dyDescent="0.25">
      <c r="A93" s="1"/>
      <c r="B93" s="1"/>
      <c r="C93" s="1"/>
      <c r="D93" s="1"/>
      <c r="E93" s="1"/>
      <c r="F93" s="1" t="s">
        <v>94</v>
      </c>
      <c r="G93" s="1"/>
      <c r="H93" s="4">
        <v>13846.14</v>
      </c>
      <c r="I93" s="5"/>
      <c r="J93" s="4">
        <v>21000</v>
      </c>
      <c r="K93" s="5"/>
      <c r="L93" s="4">
        <f t="shared" si="14"/>
        <v>-7153.86</v>
      </c>
      <c r="M93" s="5"/>
      <c r="N93" s="6">
        <f t="shared" si="15"/>
        <v>0.65934000000000004</v>
      </c>
    </row>
    <row r="94" spans="1:15" ht="15.75" thickBot="1" x14ac:dyDescent="0.3">
      <c r="A94" s="1"/>
      <c r="B94" s="1"/>
      <c r="C94" s="1"/>
      <c r="D94" s="1"/>
      <c r="E94" s="1"/>
      <c r="F94" s="1" t="s">
        <v>95</v>
      </c>
      <c r="G94" s="1"/>
      <c r="H94" s="7">
        <v>0</v>
      </c>
      <c r="I94" s="5"/>
      <c r="J94" s="7">
        <v>0</v>
      </c>
      <c r="K94" s="5"/>
      <c r="L94" s="7">
        <f t="shared" si="14"/>
        <v>0</v>
      </c>
      <c r="M94" s="5"/>
      <c r="N94" s="8">
        <f t="shared" si="15"/>
        <v>0</v>
      </c>
    </row>
    <row r="95" spans="1:15" x14ac:dyDescent="0.25">
      <c r="A95" s="1"/>
      <c r="B95" s="1"/>
      <c r="C95" s="1"/>
      <c r="D95" s="1"/>
      <c r="E95" s="1" t="s">
        <v>96</v>
      </c>
      <c r="F95" s="1"/>
      <c r="G95" s="1"/>
      <c r="H95" s="4">
        <f>ROUND(SUM(H89:H94),5)</f>
        <v>59465.14</v>
      </c>
      <c r="I95" s="5"/>
      <c r="J95" s="4">
        <f>ROUND(SUM(J89:J94),5)</f>
        <v>76500</v>
      </c>
      <c r="K95" s="5"/>
      <c r="L95" s="4">
        <f t="shared" si="14"/>
        <v>-17034.86</v>
      </c>
      <c r="M95" s="5"/>
      <c r="N95" s="6">
        <f t="shared" si="15"/>
        <v>0.77732000000000001</v>
      </c>
    </row>
    <row r="96" spans="1:15" x14ac:dyDescent="0.25">
      <c r="A96" s="1"/>
      <c r="B96" s="1"/>
      <c r="C96" s="1"/>
      <c r="D96" s="1"/>
      <c r="E96" s="1" t="s">
        <v>97</v>
      </c>
      <c r="F96" s="1"/>
      <c r="G96" s="1"/>
      <c r="H96" s="4"/>
      <c r="I96" s="5"/>
      <c r="J96" s="4"/>
      <c r="K96" s="5"/>
      <c r="L96" s="4"/>
      <c r="M96" s="5"/>
      <c r="N96" s="6"/>
    </row>
    <row r="97" spans="1:14" x14ac:dyDescent="0.25">
      <c r="A97" s="1"/>
      <c r="B97" s="1"/>
      <c r="C97" s="1"/>
      <c r="D97" s="1"/>
      <c r="E97" s="1"/>
      <c r="F97" s="1" t="s">
        <v>98</v>
      </c>
      <c r="G97" s="1"/>
      <c r="H97" s="4">
        <v>22153.86</v>
      </c>
      <c r="I97" s="5"/>
      <c r="J97" s="4">
        <v>32250</v>
      </c>
      <c r="K97" s="5"/>
      <c r="L97" s="4">
        <f>ROUND((H97-J97),5)</f>
        <v>-10096.14</v>
      </c>
      <c r="M97" s="5"/>
      <c r="N97" s="6">
        <f>ROUND(IF(J97=0, IF(H97=0, 0, 1), H97/J97),5)</f>
        <v>0.68694</v>
      </c>
    </row>
    <row r="98" spans="1:14" x14ac:dyDescent="0.25">
      <c r="A98" s="1"/>
      <c r="B98" s="1"/>
      <c r="C98" s="1"/>
      <c r="D98" s="1"/>
      <c r="E98" s="1"/>
      <c r="F98" s="1" t="s">
        <v>99</v>
      </c>
      <c r="G98" s="1"/>
      <c r="H98" s="4"/>
      <c r="I98" s="5"/>
      <c r="J98" s="4"/>
      <c r="K98" s="5"/>
      <c r="L98" s="4"/>
      <c r="M98" s="5"/>
      <c r="N98" s="6"/>
    </row>
    <row r="99" spans="1:14" x14ac:dyDescent="0.25">
      <c r="A99" s="1"/>
      <c r="B99" s="1"/>
      <c r="C99" s="1"/>
      <c r="D99" s="1"/>
      <c r="E99" s="1"/>
      <c r="F99" s="1"/>
      <c r="G99" s="1" t="s">
        <v>100</v>
      </c>
      <c r="H99" s="4">
        <v>156.6</v>
      </c>
      <c r="I99" s="5"/>
      <c r="J99" s="4">
        <v>0</v>
      </c>
      <c r="K99" s="5"/>
      <c r="L99" s="4">
        <f t="shared" ref="L99:L104" si="16">ROUND((H99-J99),5)</f>
        <v>156.6</v>
      </c>
      <c r="M99" s="5"/>
      <c r="N99" s="6">
        <f t="shared" ref="N99:N104" si="17">ROUND(IF(J99=0, IF(H99=0, 0, 1), H99/J99),5)</f>
        <v>1</v>
      </c>
    </row>
    <row r="100" spans="1:14" ht="15.75" thickBot="1" x14ac:dyDescent="0.3">
      <c r="A100" s="1"/>
      <c r="B100" s="1"/>
      <c r="C100" s="1"/>
      <c r="D100" s="1"/>
      <c r="E100" s="1"/>
      <c r="F100" s="1"/>
      <c r="G100" s="1" t="s">
        <v>101</v>
      </c>
      <c r="H100" s="7">
        <v>21938.42</v>
      </c>
      <c r="I100" s="5"/>
      <c r="J100" s="7">
        <v>32000</v>
      </c>
      <c r="K100" s="5"/>
      <c r="L100" s="7">
        <f t="shared" si="16"/>
        <v>-10061.58</v>
      </c>
      <c r="M100" s="5"/>
      <c r="N100" s="8">
        <f t="shared" si="17"/>
        <v>0.68557999999999997</v>
      </c>
    </row>
    <row r="101" spans="1:14" x14ac:dyDescent="0.25">
      <c r="A101" s="1"/>
      <c r="B101" s="1"/>
      <c r="C101" s="1"/>
      <c r="D101" s="1"/>
      <c r="E101" s="1"/>
      <c r="F101" s="1" t="s">
        <v>102</v>
      </c>
      <c r="G101" s="1"/>
      <c r="H101" s="4">
        <f>ROUND(SUM(H98:H100),5)</f>
        <v>22095.02</v>
      </c>
      <c r="I101" s="5"/>
      <c r="J101" s="4">
        <f>ROUND(SUM(J98:J100),5)</f>
        <v>32000</v>
      </c>
      <c r="K101" s="5"/>
      <c r="L101" s="4">
        <f t="shared" si="16"/>
        <v>-9904.98</v>
      </c>
      <c r="M101" s="5"/>
      <c r="N101" s="6">
        <f t="shared" si="17"/>
        <v>0.69047000000000003</v>
      </c>
    </row>
    <row r="102" spans="1:14" x14ac:dyDescent="0.25">
      <c r="A102" s="1"/>
      <c r="B102" s="1"/>
      <c r="C102" s="1"/>
      <c r="D102" s="1"/>
      <c r="E102" s="1"/>
      <c r="F102" s="1" t="s">
        <v>103</v>
      </c>
      <c r="G102" s="1"/>
      <c r="H102" s="4">
        <v>1006.96</v>
      </c>
      <c r="I102" s="5"/>
      <c r="J102" s="4">
        <v>700</v>
      </c>
      <c r="K102" s="5"/>
      <c r="L102" s="4">
        <f t="shared" si="16"/>
        <v>306.95999999999998</v>
      </c>
      <c r="M102" s="5"/>
      <c r="N102" s="6">
        <f t="shared" si="17"/>
        <v>1.43851</v>
      </c>
    </row>
    <row r="103" spans="1:14" ht="15.75" thickBot="1" x14ac:dyDescent="0.3">
      <c r="A103" s="1"/>
      <c r="B103" s="1"/>
      <c r="C103" s="1"/>
      <c r="D103" s="1"/>
      <c r="E103" s="1"/>
      <c r="F103" s="1" t="s">
        <v>104</v>
      </c>
      <c r="G103" s="1"/>
      <c r="H103" s="7">
        <v>397.01</v>
      </c>
      <c r="I103" s="5"/>
      <c r="J103" s="7">
        <v>0</v>
      </c>
      <c r="K103" s="5"/>
      <c r="L103" s="7">
        <f t="shared" si="16"/>
        <v>397.01</v>
      </c>
      <c r="M103" s="5"/>
      <c r="N103" s="8">
        <f t="shared" si="17"/>
        <v>1</v>
      </c>
    </row>
    <row r="104" spans="1:14" x14ac:dyDescent="0.25">
      <c r="A104" s="1"/>
      <c r="B104" s="1"/>
      <c r="C104" s="1"/>
      <c r="D104" s="1"/>
      <c r="E104" s="1" t="s">
        <v>105</v>
      </c>
      <c r="F104" s="1"/>
      <c r="G104" s="1"/>
      <c r="H104" s="4">
        <f>ROUND(SUM(H96:H97)+SUM(H101:H103),5)</f>
        <v>45652.85</v>
      </c>
      <c r="I104" s="5"/>
      <c r="J104" s="4">
        <f>ROUND(SUM(J96:J97)+SUM(J101:J103),5)</f>
        <v>64950</v>
      </c>
      <c r="K104" s="5"/>
      <c r="L104" s="4">
        <f t="shared" si="16"/>
        <v>-19297.150000000001</v>
      </c>
      <c r="M104" s="5"/>
      <c r="N104" s="6">
        <f t="shared" si="17"/>
        <v>0.70289000000000001</v>
      </c>
    </row>
    <row r="105" spans="1:14" x14ac:dyDescent="0.25">
      <c r="A105" s="1"/>
      <c r="B105" s="1"/>
      <c r="C105" s="1"/>
      <c r="D105" s="1"/>
      <c r="E105" s="1" t="s">
        <v>106</v>
      </c>
      <c r="F105" s="1"/>
      <c r="G105" s="1"/>
      <c r="H105" s="4"/>
      <c r="I105" s="5"/>
      <c r="J105" s="4"/>
      <c r="K105" s="5"/>
      <c r="L105" s="4"/>
      <c r="M105" s="5"/>
      <c r="N105" s="6"/>
    </row>
    <row r="106" spans="1:14" x14ac:dyDescent="0.25">
      <c r="A106" s="1"/>
      <c r="B106" s="1"/>
      <c r="C106" s="1"/>
      <c r="D106" s="1"/>
      <c r="E106" s="1"/>
      <c r="F106" s="1" t="s">
        <v>107</v>
      </c>
      <c r="G106" s="1"/>
      <c r="H106" s="4">
        <v>4796.91</v>
      </c>
      <c r="I106" s="5"/>
      <c r="J106" s="4">
        <v>20000</v>
      </c>
      <c r="K106" s="5"/>
      <c r="L106" s="4">
        <f>ROUND((H106-J106),5)</f>
        <v>-15203.09</v>
      </c>
      <c r="M106" s="5"/>
      <c r="N106" s="6">
        <f>ROUND(IF(J106=0, IF(H106=0, 0, 1), H106/J106),5)</f>
        <v>0.23985000000000001</v>
      </c>
    </row>
    <row r="107" spans="1:14" x14ac:dyDescent="0.25">
      <c r="A107" s="1"/>
      <c r="B107" s="1"/>
      <c r="C107" s="1"/>
      <c r="D107" s="1"/>
      <c r="E107" s="1"/>
      <c r="F107" s="1" t="s">
        <v>108</v>
      </c>
      <c r="G107" s="1"/>
      <c r="H107" s="4">
        <v>0</v>
      </c>
      <c r="I107" s="5"/>
      <c r="J107" s="4">
        <v>0</v>
      </c>
      <c r="K107" s="5"/>
      <c r="L107" s="4">
        <f>ROUND((H107-J107),5)</f>
        <v>0</v>
      </c>
      <c r="M107" s="5"/>
      <c r="N107" s="6">
        <f>ROUND(IF(J107=0, IF(H107=0, 0, 1), H107/J107),5)</f>
        <v>0</v>
      </c>
    </row>
    <row r="108" spans="1:14" ht="15.75" thickBot="1" x14ac:dyDescent="0.3">
      <c r="A108" s="1"/>
      <c r="B108" s="1"/>
      <c r="C108" s="1"/>
      <c r="D108" s="1"/>
      <c r="E108" s="1"/>
      <c r="F108" s="1" t="s">
        <v>109</v>
      </c>
      <c r="G108" s="1"/>
      <c r="H108" s="7">
        <v>8397.1</v>
      </c>
      <c r="I108" s="5"/>
      <c r="J108" s="7">
        <v>0</v>
      </c>
      <c r="K108" s="5"/>
      <c r="L108" s="7">
        <f>ROUND((H108-J108),5)</f>
        <v>8397.1</v>
      </c>
      <c r="M108" s="5"/>
      <c r="N108" s="8">
        <f>ROUND(IF(J108=0, IF(H108=0, 0, 1), H108/J108),5)</f>
        <v>1</v>
      </c>
    </row>
    <row r="109" spans="1:14" x14ac:dyDescent="0.25">
      <c r="A109" s="1"/>
      <c r="B109" s="1"/>
      <c r="C109" s="1"/>
      <c r="D109" s="1"/>
      <c r="E109" s="1" t="s">
        <v>110</v>
      </c>
      <c r="F109" s="1"/>
      <c r="G109" s="1"/>
      <c r="H109" s="4">
        <f>ROUND(SUM(H105:H108),5)</f>
        <v>13194.01</v>
      </c>
      <c r="I109" s="5"/>
      <c r="J109" s="4">
        <f>ROUND(SUM(J105:J108),5)</f>
        <v>20000</v>
      </c>
      <c r="K109" s="5"/>
      <c r="L109" s="4">
        <f>ROUND((H109-J109),5)</f>
        <v>-6805.99</v>
      </c>
      <c r="M109" s="5"/>
      <c r="N109" s="6">
        <f>ROUND(IF(J109=0, IF(H109=0, 0, 1), H109/J109),5)</f>
        <v>0.65969999999999995</v>
      </c>
    </row>
    <row r="110" spans="1:14" x14ac:dyDescent="0.25">
      <c r="A110" s="1"/>
      <c r="B110" s="1"/>
      <c r="C110" s="1"/>
      <c r="D110" s="1"/>
      <c r="E110" s="1" t="s">
        <v>111</v>
      </c>
      <c r="F110" s="1"/>
      <c r="G110" s="1"/>
      <c r="H110" s="4"/>
      <c r="I110" s="5"/>
      <c r="J110" s="4"/>
      <c r="K110" s="5"/>
      <c r="L110" s="4"/>
      <c r="M110" s="5"/>
      <c r="N110" s="6"/>
    </row>
    <row r="111" spans="1:14" x14ac:dyDescent="0.25">
      <c r="A111" s="1"/>
      <c r="B111" s="1"/>
      <c r="C111" s="1"/>
      <c r="D111" s="1"/>
      <c r="E111" s="1"/>
      <c r="F111" s="1" t="s">
        <v>112</v>
      </c>
      <c r="G111" s="1"/>
      <c r="H111" s="4">
        <v>0</v>
      </c>
      <c r="I111" s="5"/>
      <c r="J111" s="4">
        <v>0</v>
      </c>
      <c r="K111" s="5"/>
      <c r="L111" s="4">
        <f t="shared" ref="L111:L123" si="18">ROUND((H111-J111),5)</f>
        <v>0</v>
      </c>
      <c r="M111" s="5"/>
      <c r="N111" s="6">
        <f t="shared" ref="N111:N123" si="19">ROUND(IF(J111=0, IF(H111=0, 0, 1), H111/J111),5)</f>
        <v>0</v>
      </c>
    </row>
    <row r="112" spans="1:14" x14ac:dyDescent="0.25">
      <c r="A112" s="1"/>
      <c r="B112" s="1"/>
      <c r="C112" s="1"/>
      <c r="D112" s="1"/>
      <c r="E112" s="1"/>
      <c r="F112" s="1" t="s">
        <v>113</v>
      </c>
      <c r="G112" s="1"/>
      <c r="H112" s="4">
        <v>32600.65</v>
      </c>
      <c r="I112" s="5"/>
      <c r="J112" s="4">
        <v>48000</v>
      </c>
      <c r="K112" s="5"/>
      <c r="L112" s="4">
        <f t="shared" si="18"/>
        <v>-15399.35</v>
      </c>
      <c r="M112" s="5"/>
      <c r="N112" s="6">
        <f t="shared" si="19"/>
        <v>0.67918000000000001</v>
      </c>
    </row>
    <row r="113" spans="1:17" x14ac:dyDescent="0.25">
      <c r="A113" s="1"/>
      <c r="B113" s="1"/>
      <c r="C113" s="1"/>
      <c r="D113" s="1"/>
      <c r="E113" s="1"/>
      <c r="F113" s="1" t="s">
        <v>114</v>
      </c>
      <c r="G113" s="1"/>
      <c r="H113" s="4">
        <v>73216.75</v>
      </c>
      <c r="I113" s="5"/>
      <c r="J113" s="4">
        <v>85000</v>
      </c>
      <c r="K113" s="5"/>
      <c r="L113" s="4">
        <f t="shared" si="18"/>
        <v>-11783.25</v>
      </c>
      <c r="M113" s="5"/>
      <c r="N113" s="6">
        <f t="shared" si="19"/>
        <v>0.86136999999999997</v>
      </c>
    </row>
    <row r="114" spans="1:17" x14ac:dyDescent="0.25">
      <c r="A114" s="1"/>
      <c r="B114" s="1"/>
      <c r="C114" s="1"/>
      <c r="D114" s="1"/>
      <c r="E114" s="1"/>
      <c r="F114" s="1" t="s">
        <v>115</v>
      </c>
      <c r="G114" s="1"/>
      <c r="H114" s="4">
        <v>4339.3999999999996</v>
      </c>
      <c r="I114" s="5"/>
      <c r="J114" s="4">
        <v>9000</v>
      </c>
      <c r="K114" s="5"/>
      <c r="L114" s="4">
        <f t="shared" si="18"/>
        <v>-4660.6000000000004</v>
      </c>
      <c r="M114" s="5"/>
      <c r="N114" s="6">
        <f t="shared" si="19"/>
        <v>0.48215999999999998</v>
      </c>
    </row>
    <row r="115" spans="1:17" x14ac:dyDescent="0.25">
      <c r="A115" s="1"/>
      <c r="B115" s="1"/>
      <c r="C115" s="1"/>
      <c r="D115" s="1"/>
      <c r="E115" s="1"/>
      <c r="F115" s="1" t="s">
        <v>116</v>
      </c>
      <c r="G115" s="1"/>
      <c r="H115" s="4">
        <v>11700</v>
      </c>
      <c r="I115" s="5"/>
      <c r="J115" s="4">
        <v>20400</v>
      </c>
      <c r="K115" s="5"/>
      <c r="L115" s="4">
        <f t="shared" si="18"/>
        <v>-8700</v>
      </c>
      <c r="M115" s="5"/>
      <c r="N115" s="6">
        <f t="shared" si="19"/>
        <v>0.57352999999999998</v>
      </c>
    </row>
    <row r="116" spans="1:17" x14ac:dyDescent="0.25">
      <c r="A116" s="1"/>
      <c r="B116" s="1"/>
      <c r="C116" s="1"/>
      <c r="D116" s="1"/>
      <c r="E116" s="1"/>
      <c r="F116" s="1" t="s">
        <v>117</v>
      </c>
      <c r="G116" s="1"/>
      <c r="H116" s="4">
        <v>0</v>
      </c>
      <c r="I116" s="5"/>
      <c r="J116" s="4">
        <v>0</v>
      </c>
      <c r="K116" s="5"/>
      <c r="L116" s="4">
        <f t="shared" si="18"/>
        <v>0</v>
      </c>
      <c r="M116" s="5"/>
      <c r="N116" s="6">
        <f t="shared" si="19"/>
        <v>0</v>
      </c>
    </row>
    <row r="117" spans="1:17" x14ac:dyDescent="0.25">
      <c r="A117" s="1"/>
      <c r="B117" s="1"/>
      <c r="C117" s="1"/>
      <c r="D117" s="1"/>
      <c r="E117" s="1"/>
      <c r="F117" s="1" t="s">
        <v>118</v>
      </c>
      <c r="G117" s="1"/>
      <c r="H117" s="4">
        <v>0</v>
      </c>
      <c r="I117" s="5"/>
      <c r="J117" s="4">
        <v>0</v>
      </c>
      <c r="K117" s="5"/>
      <c r="L117" s="4">
        <f t="shared" si="18"/>
        <v>0</v>
      </c>
      <c r="M117" s="5"/>
      <c r="N117" s="6">
        <f t="shared" si="19"/>
        <v>0</v>
      </c>
    </row>
    <row r="118" spans="1:17" x14ac:dyDescent="0.25">
      <c r="A118" s="1"/>
      <c r="B118" s="1"/>
      <c r="C118" s="1"/>
      <c r="D118" s="1"/>
      <c r="E118" s="1"/>
      <c r="F118" s="1" t="s">
        <v>119</v>
      </c>
      <c r="G118" s="1"/>
      <c r="H118" s="4">
        <v>1292.06</v>
      </c>
      <c r="I118" s="5"/>
      <c r="J118" s="4">
        <v>2200</v>
      </c>
      <c r="K118" s="5"/>
      <c r="L118" s="4">
        <f t="shared" si="18"/>
        <v>-907.94</v>
      </c>
      <c r="M118" s="5"/>
      <c r="N118" s="6">
        <f t="shared" si="19"/>
        <v>0.58730000000000004</v>
      </c>
    </row>
    <row r="119" spans="1:17" x14ac:dyDescent="0.25">
      <c r="A119" s="1"/>
      <c r="B119" s="1"/>
      <c r="C119" s="1"/>
      <c r="D119" s="1"/>
      <c r="E119" s="1"/>
      <c r="F119" s="1" t="s">
        <v>120</v>
      </c>
      <c r="G119" s="1"/>
      <c r="H119" s="4">
        <v>1610</v>
      </c>
      <c r="I119" s="5"/>
      <c r="J119" s="4">
        <v>2800</v>
      </c>
      <c r="K119" s="5"/>
      <c r="L119" s="4">
        <f t="shared" si="18"/>
        <v>-1190</v>
      </c>
      <c r="M119" s="5"/>
      <c r="N119" s="6">
        <f t="shared" si="19"/>
        <v>0.57499999999999996</v>
      </c>
    </row>
    <row r="120" spans="1:17" x14ac:dyDescent="0.25">
      <c r="A120" s="1"/>
      <c r="B120" s="1"/>
      <c r="C120" s="1"/>
      <c r="D120" s="1"/>
      <c r="E120" s="1"/>
      <c r="F120" s="1" t="s">
        <v>121</v>
      </c>
      <c r="G120" s="1"/>
      <c r="H120" s="4">
        <v>0</v>
      </c>
      <c r="I120" s="5"/>
      <c r="J120" s="4">
        <v>0</v>
      </c>
      <c r="K120" s="5"/>
      <c r="L120" s="4">
        <f t="shared" si="18"/>
        <v>0</v>
      </c>
      <c r="M120" s="5"/>
      <c r="N120" s="6">
        <f t="shared" si="19"/>
        <v>0</v>
      </c>
    </row>
    <row r="121" spans="1:17" ht="15.75" thickBot="1" x14ac:dyDescent="0.3">
      <c r="A121" s="1"/>
      <c r="B121" s="1"/>
      <c r="C121" s="1"/>
      <c r="D121" s="1"/>
      <c r="E121" s="1"/>
      <c r="F121" s="1" t="s">
        <v>122</v>
      </c>
      <c r="G121" s="1"/>
      <c r="H121" s="7">
        <v>0</v>
      </c>
      <c r="I121" s="5"/>
      <c r="J121" s="7">
        <v>0</v>
      </c>
      <c r="K121" s="5"/>
      <c r="L121" s="7">
        <f t="shared" si="18"/>
        <v>0</v>
      </c>
      <c r="M121" s="5"/>
      <c r="N121" s="8">
        <f t="shared" si="19"/>
        <v>0</v>
      </c>
    </row>
    <row r="122" spans="1:17" x14ac:dyDescent="0.25">
      <c r="A122" s="1"/>
      <c r="B122" s="1"/>
      <c r="C122" s="1"/>
      <c r="D122" s="1"/>
      <c r="E122" s="1" t="s">
        <v>123</v>
      </c>
      <c r="F122" s="1"/>
      <c r="G122" s="1"/>
      <c r="H122" s="4">
        <f>ROUND(SUM(H110:H121),5)</f>
        <v>124758.86</v>
      </c>
      <c r="I122" s="5"/>
      <c r="J122" s="4">
        <f>ROUND(SUM(J110:J121),5)</f>
        <v>167400</v>
      </c>
      <c r="K122" s="5"/>
      <c r="L122" s="4">
        <f t="shared" si="18"/>
        <v>-42641.14</v>
      </c>
      <c r="M122" s="5"/>
      <c r="N122" s="6">
        <f t="shared" si="19"/>
        <v>0.74526999999999999</v>
      </c>
    </row>
    <row r="123" spans="1:17" x14ac:dyDescent="0.25">
      <c r="A123" s="1"/>
      <c r="B123" s="1"/>
      <c r="C123" s="1"/>
      <c r="D123" s="1"/>
      <c r="E123" s="1" t="s">
        <v>124</v>
      </c>
      <c r="F123" s="1"/>
      <c r="G123" s="1"/>
      <c r="H123" s="4">
        <v>0</v>
      </c>
      <c r="I123" s="5"/>
      <c r="J123" s="4">
        <v>0</v>
      </c>
      <c r="K123" s="5"/>
      <c r="L123" s="4">
        <f t="shared" si="18"/>
        <v>0</v>
      </c>
      <c r="M123" s="5"/>
      <c r="N123" s="6">
        <f t="shared" si="19"/>
        <v>0</v>
      </c>
    </row>
    <row r="124" spans="1:17" x14ac:dyDescent="0.25">
      <c r="A124" s="1"/>
      <c r="B124" s="1"/>
      <c r="C124" s="1"/>
      <c r="D124" s="1"/>
      <c r="E124" s="1" t="s">
        <v>125</v>
      </c>
      <c r="F124" s="1"/>
      <c r="G124" s="1"/>
      <c r="H124" s="4"/>
      <c r="I124" s="5"/>
      <c r="J124" s="4"/>
      <c r="K124" s="5"/>
      <c r="L124" s="4"/>
      <c r="M124" s="5"/>
      <c r="N124" s="6"/>
    </row>
    <row r="125" spans="1:17" x14ac:dyDescent="0.25">
      <c r="A125" s="1"/>
      <c r="B125" s="1"/>
      <c r="C125" s="1"/>
      <c r="D125" s="1"/>
      <c r="E125" s="1"/>
      <c r="F125" s="1" t="s">
        <v>126</v>
      </c>
      <c r="G125" s="1"/>
      <c r="H125" s="4">
        <v>63000</v>
      </c>
      <c r="I125" s="5"/>
      <c r="J125" s="4">
        <v>70200</v>
      </c>
      <c r="K125" s="5"/>
      <c r="L125" s="4">
        <f t="shared" ref="L125:L146" si="20">ROUND((H125-J125),5)</f>
        <v>-7200</v>
      </c>
      <c r="M125" s="5"/>
      <c r="N125" s="6">
        <f t="shared" ref="N125:N146" si="21">ROUND(IF(J125=0, IF(H125=0, 0, 1), H125/J125),5)</f>
        <v>0.89744000000000002</v>
      </c>
      <c r="Q125" t="s">
        <v>201</v>
      </c>
    </row>
    <row r="126" spans="1:17" x14ac:dyDescent="0.25">
      <c r="A126" s="1"/>
      <c r="B126" s="1"/>
      <c r="C126" s="1"/>
      <c r="D126" s="1"/>
      <c r="E126" s="1"/>
      <c r="F126" s="1" t="s">
        <v>127</v>
      </c>
      <c r="G126" s="1"/>
      <c r="H126" s="4">
        <v>34969</v>
      </c>
      <c r="I126" s="5"/>
      <c r="J126" s="4">
        <v>50000</v>
      </c>
      <c r="K126" s="5"/>
      <c r="L126" s="4">
        <f t="shared" si="20"/>
        <v>-15031</v>
      </c>
      <c r="M126" s="5"/>
      <c r="N126" s="6">
        <f t="shared" si="21"/>
        <v>0.69938</v>
      </c>
    </row>
    <row r="127" spans="1:17" x14ac:dyDescent="0.25">
      <c r="A127" s="1"/>
      <c r="B127" s="1"/>
      <c r="C127" s="1"/>
      <c r="D127" s="1"/>
      <c r="E127" s="1"/>
      <c r="F127" s="1" t="s">
        <v>128</v>
      </c>
      <c r="G127" s="1"/>
      <c r="H127" s="4">
        <v>24.36</v>
      </c>
      <c r="I127" s="5"/>
      <c r="J127" s="4">
        <v>1000</v>
      </c>
      <c r="K127" s="5"/>
      <c r="L127" s="4">
        <f t="shared" si="20"/>
        <v>-975.64</v>
      </c>
      <c r="M127" s="5"/>
      <c r="N127" s="6">
        <f t="shared" si="21"/>
        <v>2.436E-2</v>
      </c>
    </row>
    <row r="128" spans="1:17" x14ac:dyDescent="0.25">
      <c r="A128" s="1"/>
      <c r="B128" s="1"/>
      <c r="C128" s="1"/>
      <c r="D128" s="1"/>
      <c r="E128" s="1"/>
      <c r="F128" s="1" t="s">
        <v>129</v>
      </c>
      <c r="G128" s="1"/>
      <c r="H128" s="4">
        <v>8119.47</v>
      </c>
      <c r="I128" s="5"/>
      <c r="J128" s="4">
        <v>8500</v>
      </c>
      <c r="K128" s="5"/>
      <c r="L128" s="4">
        <f t="shared" si="20"/>
        <v>-380.53</v>
      </c>
      <c r="M128" s="5"/>
      <c r="N128" s="6">
        <f t="shared" si="21"/>
        <v>0.95523000000000002</v>
      </c>
    </row>
    <row r="129" spans="1:14" x14ac:dyDescent="0.25">
      <c r="A129" s="1"/>
      <c r="B129" s="1"/>
      <c r="C129" s="1"/>
      <c r="D129" s="1"/>
      <c r="E129" s="1"/>
      <c r="F129" s="1" t="s">
        <v>130</v>
      </c>
      <c r="G129" s="1"/>
      <c r="H129" s="4">
        <v>89</v>
      </c>
      <c r="I129" s="5"/>
      <c r="J129" s="4">
        <v>250</v>
      </c>
      <c r="K129" s="5"/>
      <c r="L129" s="4">
        <f t="shared" si="20"/>
        <v>-161</v>
      </c>
      <c r="M129" s="5"/>
      <c r="N129" s="6">
        <f t="shared" si="21"/>
        <v>0.35599999999999998</v>
      </c>
    </row>
    <row r="130" spans="1:14" x14ac:dyDescent="0.25">
      <c r="A130" s="1"/>
      <c r="B130" s="1"/>
      <c r="C130" s="1"/>
      <c r="D130" s="1"/>
      <c r="E130" s="1"/>
      <c r="F130" s="1" t="s">
        <v>131</v>
      </c>
      <c r="G130" s="1"/>
      <c r="H130" s="4">
        <v>245</v>
      </c>
      <c r="I130" s="5"/>
      <c r="J130" s="4">
        <v>300</v>
      </c>
      <c r="K130" s="5"/>
      <c r="L130" s="4">
        <f t="shared" si="20"/>
        <v>-55</v>
      </c>
      <c r="M130" s="5"/>
      <c r="N130" s="6">
        <f t="shared" si="21"/>
        <v>0.81667000000000001</v>
      </c>
    </row>
    <row r="131" spans="1:14" x14ac:dyDescent="0.25">
      <c r="A131" s="1"/>
      <c r="B131" s="1"/>
      <c r="C131" s="1"/>
      <c r="D131" s="1"/>
      <c r="E131" s="1"/>
      <c r="F131" s="1" t="s">
        <v>132</v>
      </c>
      <c r="G131" s="1"/>
      <c r="H131" s="4">
        <v>0</v>
      </c>
      <c r="I131" s="5"/>
      <c r="J131" s="4">
        <v>500</v>
      </c>
      <c r="K131" s="5"/>
      <c r="L131" s="4">
        <f t="shared" si="20"/>
        <v>-500</v>
      </c>
      <c r="M131" s="5"/>
      <c r="N131" s="6">
        <f t="shared" si="21"/>
        <v>0</v>
      </c>
    </row>
    <row r="132" spans="1:14" x14ac:dyDescent="0.25">
      <c r="A132" s="1"/>
      <c r="B132" s="1"/>
      <c r="C132" s="1"/>
      <c r="D132" s="1"/>
      <c r="E132" s="1"/>
      <c r="F132" s="1" t="s">
        <v>133</v>
      </c>
      <c r="G132" s="1"/>
      <c r="H132" s="4">
        <v>715.15</v>
      </c>
      <c r="I132" s="5"/>
      <c r="J132" s="4">
        <v>500</v>
      </c>
      <c r="K132" s="5"/>
      <c r="L132" s="4">
        <f t="shared" si="20"/>
        <v>215.15</v>
      </c>
      <c r="M132" s="5"/>
      <c r="N132" s="6">
        <f t="shared" si="21"/>
        <v>1.4302999999999999</v>
      </c>
    </row>
    <row r="133" spans="1:14" x14ac:dyDescent="0.25">
      <c r="A133" s="1"/>
      <c r="B133" s="1"/>
      <c r="C133" s="1"/>
      <c r="D133" s="1"/>
      <c r="E133" s="1"/>
      <c r="F133" s="1" t="s">
        <v>134</v>
      </c>
      <c r="G133" s="1"/>
      <c r="H133" s="4">
        <v>588.19000000000005</v>
      </c>
      <c r="I133" s="5"/>
      <c r="J133" s="4">
        <v>1400</v>
      </c>
      <c r="K133" s="5"/>
      <c r="L133" s="4">
        <f t="shared" si="20"/>
        <v>-811.81</v>
      </c>
      <c r="M133" s="5"/>
      <c r="N133" s="6">
        <f t="shared" si="21"/>
        <v>0.42014000000000001</v>
      </c>
    </row>
    <row r="134" spans="1:14" x14ac:dyDescent="0.25">
      <c r="A134" s="1"/>
      <c r="B134" s="1"/>
      <c r="C134" s="1"/>
      <c r="D134" s="1"/>
      <c r="E134" s="1"/>
      <c r="F134" s="1" t="s">
        <v>135</v>
      </c>
      <c r="G134" s="1"/>
      <c r="H134" s="4">
        <v>1757.11</v>
      </c>
      <c r="I134" s="5"/>
      <c r="J134" s="4">
        <v>1000</v>
      </c>
      <c r="K134" s="5"/>
      <c r="L134" s="4">
        <f t="shared" si="20"/>
        <v>757.11</v>
      </c>
      <c r="M134" s="5"/>
      <c r="N134" s="6">
        <f t="shared" si="21"/>
        <v>1.7571099999999999</v>
      </c>
    </row>
    <row r="135" spans="1:14" x14ac:dyDescent="0.25">
      <c r="A135" s="1"/>
      <c r="B135" s="1"/>
      <c r="C135" s="1"/>
      <c r="D135" s="1"/>
      <c r="E135" s="1"/>
      <c r="F135" s="1" t="s">
        <v>136</v>
      </c>
      <c r="G135" s="1"/>
      <c r="H135" s="4">
        <v>421.2</v>
      </c>
      <c r="I135" s="5"/>
      <c r="J135" s="4">
        <v>800</v>
      </c>
      <c r="K135" s="5"/>
      <c r="L135" s="4">
        <f t="shared" si="20"/>
        <v>-378.8</v>
      </c>
      <c r="M135" s="5"/>
      <c r="N135" s="6">
        <f t="shared" si="21"/>
        <v>0.52649999999999997</v>
      </c>
    </row>
    <row r="136" spans="1:14" x14ac:dyDescent="0.25">
      <c r="A136" s="1"/>
      <c r="B136" s="1"/>
      <c r="C136" s="1"/>
      <c r="D136" s="1"/>
      <c r="E136" s="1"/>
      <c r="F136" s="1" t="s">
        <v>137</v>
      </c>
      <c r="G136" s="1"/>
      <c r="H136" s="4">
        <v>0</v>
      </c>
      <c r="I136" s="5"/>
      <c r="J136" s="4">
        <v>0</v>
      </c>
      <c r="K136" s="5"/>
      <c r="L136" s="4">
        <f t="shared" si="20"/>
        <v>0</v>
      </c>
      <c r="M136" s="5"/>
      <c r="N136" s="6">
        <f t="shared" si="21"/>
        <v>0</v>
      </c>
    </row>
    <row r="137" spans="1:14" x14ac:dyDescent="0.25">
      <c r="A137" s="1"/>
      <c r="B137" s="1"/>
      <c r="C137" s="1"/>
      <c r="D137" s="1"/>
      <c r="E137" s="1"/>
      <c r="F137" s="1" t="s">
        <v>138</v>
      </c>
      <c r="G137" s="1"/>
      <c r="H137" s="4">
        <v>787.5</v>
      </c>
      <c r="I137" s="5"/>
      <c r="J137" s="4">
        <v>1350</v>
      </c>
      <c r="K137" s="5"/>
      <c r="L137" s="4">
        <f t="shared" si="20"/>
        <v>-562.5</v>
      </c>
      <c r="M137" s="5"/>
      <c r="N137" s="6">
        <f t="shared" si="21"/>
        <v>0.58333000000000002</v>
      </c>
    </row>
    <row r="138" spans="1:14" x14ac:dyDescent="0.25">
      <c r="A138" s="1"/>
      <c r="B138" s="1"/>
      <c r="C138" s="1"/>
      <c r="D138" s="1"/>
      <c r="E138" s="1"/>
      <c r="F138" s="1" t="s">
        <v>139</v>
      </c>
      <c r="G138" s="1"/>
      <c r="H138" s="4">
        <v>250</v>
      </c>
      <c r="I138" s="5"/>
      <c r="J138" s="4">
        <v>500</v>
      </c>
      <c r="K138" s="5"/>
      <c r="L138" s="4">
        <f t="shared" si="20"/>
        <v>-250</v>
      </c>
      <c r="M138" s="5"/>
      <c r="N138" s="6">
        <f t="shared" si="21"/>
        <v>0.5</v>
      </c>
    </row>
    <row r="139" spans="1:14" x14ac:dyDescent="0.25">
      <c r="A139" s="1"/>
      <c r="B139" s="1"/>
      <c r="C139" s="1"/>
      <c r="D139" s="1"/>
      <c r="E139" s="1"/>
      <c r="F139" s="1" t="s">
        <v>140</v>
      </c>
      <c r="G139" s="1"/>
      <c r="H139" s="4">
        <v>1909.29</v>
      </c>
      <c r="I139" s="5"/>
      <c r="J139" s="4">
        <v>2500</v>
      </c>
      <c r="K139" s="5"/>
      <c r="L139" s="4">
        <f t="shared" si="20"/>
        <v>-590.71</v>
      </c>
      <c r="M139" s="5"/>
      <c r="N139" s="6">
        <f t="shared" si="21"/>
        <v>0.76371999999999995</v>
      </c>
    </row>
    <row r="140" spans="1:14" x14ac:dyDescent="0.25">
      <c r="A140" s="1"/>
      <c r="B140" s="1"/>
      <c r="C140" s="1"/>
      <c r="D140" s="1"/>
      <c r="E140" s="1"/>
      <c r="F140" s="1" t="s">
        <v>141</v>
      </c>
      <c r="G140" s="1"/>
      <c r="H140" s="4">
        <v>157.94999999999999</v>
      </c>
      <c r="I140" s="5"/>
      <c r="J140" s="4">
        <v>0</v>
      </c>
      <c r="K140" s="5"/>
      <c r="L140" s="4">
        <f t="shared" si="20"/>
        <v>157.94999999999999</v>
      </c>
      <c r="M140" s="5"/>
      <c r="N140" s="6">
        <f t="shared" si="21"/>
        <v>1</v>
      </c>
    </row>
    <row r="141" spans="1:14" x14ac:dyDescent="0.25">
      <c r="A141" s="1"/>
      <c r="B141" s="1"/>
      <c r="C141" s="1"/>
      <c r="D141" s="1"/>
      <c r="E141" s="1"/>
      <c r="F141" s="1" t="s">
        <v>142</v>
      </c>
      <c r="G141" s="1"/>
      <c r="H141" s="4">
        <v>937.75</v>
      </c>
      <c r="I141" s="5"/>
      <c r="J141" s="4">
        <v>1000</v>
      </c>
      <c r="K141" s="5"/>
      <c r="L141" s="4">
        <f t="shared" si="20"/>
        <v>-62.25</v>
      </c>
      <c r="M141" s="5"/>
      <c r="N141" s="6">
        <f t="shared" si="21"/>
        <v>0.93774999999999997</v>
      </c>
    </row>
    <row r="142" spans="1:14" x14ac:dyDescent="0.25">
      <c r="A142" s="1"/>
      <c r="B142" s="1"/>
      <c r="C142" s="1"/>
      <c r="D142" s="1"/>
      <c r="E142" s="1"/>
      <c r="F142" s="1" t="s">
        <v>143</v>
      </c>
      <c r="G142" s="1"/>
      <c r="H142" s="4">
        <v>143.94999999999999</v>
      </c>
      <c r="I142" s="5"/>
      <c r="J142" s="4">
        <v>200</v>
      </c>
      <c r="K142" s="5"/>
      <c r="L142" s="4">
        <f t="shared" si="20"/>
        <v>-56.05</v>
      </c>
      <c r="M142" s="5"/>
      <c r="N142" s="6">
        <f t="shared" si="21"/>
        <v>0.71975</v>
      </c>
    </row>
    <row r="143" spans="1:14" x14ac:dyDescent="0.25">
      <c r="A143" s="1"/>
      <c r="B143" s="1"/>
      <c r="C143" s="1"/>
      <c r="D143" s="1"/>
      <c r="E143" s="1"/>
      <c r="F143" s="1" t="s">
        <v>144</v>
      </c>
      <c r="G143" s="1"/>
      <c r="H143" s="4">
        <v>2500</v>
      </c>
      <c r="I143" s="5"/>
      <c r="J143" s="4">
        <v>4000</v>
      </c>
      <c r="K143" s="5"/>
      <c r="L143" s="4">
        <f t="shared" si="20"/>
        <v>-1500</v>
      </c>
      <c r="M143" s="5"/>
      <c r="N143" s="6">
        <f t="shared" si="21"/>
        <v>0.625</v>
      </c>
    </row>
    <row r="144" spans="1:14" x14ac:dyDescent="0.25">
      <c r="A144" s="1"/>
      <c r="B144" s="1"/>
      <c r="C144" s="1"/>
      <c r="D144" s="1"/>
      <c r="E144" s="1"/>
      <c r="F144" s="1" t="s">
        <v>145</v>
      </c>
      <c r="G144" s="1"/>
      <c r="H144" s="4">
        <v>3852.9</v>
      </c>
      <c r="I144" s="5"/>
      <c r="J144" s="4">
        <v>7000</v>
      </c>
      <c r="K144" s="5"/>
      <c r="L144" s="4">
        <f t="shared" si="20"/>
        <v>-3147.1</v>
      </c>
      <c r="M144" s="5"/>
      <c r="N144" s="6">
        <f t="shared" si="21"/>
        <v>0.55040999999999995</v>
      </c>
    </row>
    <row r="145" spans="1:14" ht="15.75" thickBot="1" x14ac:dyDescent="0.3">
      <c r="A145" s="1"/>
      <c r="B145" s="1"/>
      <c r="C145" s="1"/>
      <c r="D145" s="1"/>
      <c r="E145" s="1"/>
      <c r="F145" s="1" t="s">
        <v>146</v>
      </c>
      <c r="G145" s="1"/>
      <c r="H145" s="7">
        <v>0</v>
      </c>
      <c r="I145" s="5"/>
      <c r="J145" s="7">
        <v>0</v>
      </c>
      <c r="K145" s="5"/>
      <c r="L145" s="7">
        <f t="shared" si="20"/>
        <v>0</v>
      </c>
      <c r="M145" s="5"/>
      <c r="N145" s="8">
        <f t="shared" si="21"/>
        <v>0</v>
      </c>
    </row>
    <row r="146" spans="1:14" x14ac:dyDescent="0.25">
      <c r="A146" s="1"/>
      <c r="B146" s="1"/>
      <c r="C146" s="1"/>
      <c r="D146" s="1"/>
      <c r="E146" s="1" t="s">
        <v>147</v>
      </c>
      <c r="F146" s="1"/>
      <c r="G146" s="1"/>
      <c r="H146" s="4">
        <f>ROUND(SUM(H124:H145),5)</f>
        <v>120467.82</v>
      </c>
      <c r="I146" s="5"/>
      <c r="J146" s="4">
        <f>ROUND(SUM(J124:J145),5)</f>
        <v>151000</v>
      </c>
      <c r="K146" s="5"/>
      <c r="L146" s="4">
        <f t="shared" si="20"/>
        <v>-30532.18</v>
      </c>
      <c r="M146" s="5"/>
      <c r="N146" s="6">
        <f t="shared" si="21"/>
        <v>0.79779999999999995</v>
      </c>
    </row>
    <row r="147" spans="1:14" x14ac:dyDescent="0.25">
      <c r="A147" s="1"/>
      <c r="B147" s="1"/>
      <c r="C147" s="1"/>
      <c r="D147" s="1"/>
      <c r="E147" s="1" t="s">
        <v>148</v>
      </c>
      <c r="F147" s="1"/>
      <c r="G147" s="1"/>
      <c r="H147" s="4"/>
      <c r="I147" s="5"/>
      <c r="J147" s="4"/>
      <c r="K147" s="5"/>
      <c r="L147" s="4"/>
      <c r="M147" s="5"/>
      <c r="N147" s="6"/>
    </row>
    <row r="148" spans="1:14" x14ac:dyDescent="0.25">
      <c r="A148" s="1"/>
      <c r="B148" s="1"/>
      <c r="C148" s="1"/>
      <c r="D148" s="1"/>
      <c r="E148" s="1"/>
      <c r="F148" s="1" t="s">
        <v>149</v>
      </c>
      <c r="G148" s="1"/>
      <c r="H148" s="4">
        <v>2641</v>
      </c>
      <c r="I148" s="5"/>
      <c r="J148" s="4">
        <v>2250</v>
      </c>
      <c r="K148" s="5"/>
      <c r="L148" s="4">
        <f t="shared" ref="L148:L162" si="22">ROUND((H148-J148),5)</f>
        <v>391</v>
      </c>
      <c r="M148" s="5"/>
      <c r="N148" s="6">
        <f t="shared" ref="N148:N162" si="23">ROUND(IF(J148=0, IF(H148=0, 0, 1), H148/J148),5)</f>
        <v>1.17378</v>
      </c>
    </row>
    <row r="149" spans="1:14" x14ac:dyDescent="0.25">
      <c r="A149" s="1"/>
      <c r="B149" s="1"/>
      <c r="C149" s="1"/>
      <c r="D149" s="1"/>
      <c r="E149" s="1"/>
      <c r="F149" s="1" t="s">
        <v>150</v>
      </c>
      <c r="G149" s="1"/>
      <c r="H149" s="4">
        <v>0</v>
      </c>
      <c r="I149" s="5"/>
      <c r="J149" s="4">
        <v>0</v>
      </c>
      <c r="K149" s="5"/>
      <c r="L149" s="4">
        <f t="shared" si="22"/>
        <v>0</v>
      </c>
      <c r="M149" s="5"/>
      <c r="N149" s="6">
        <f t="shared" si="23"/>
        <v>0</v>
      </c>
    </row>
    <row r="150" spans="1:14" x14ac:dyDescent="0.25">
      <c r="A150" s="1"/>
      <c r="B150" s="1"/>
      <c r="C150" s="1"/>
      <c r="D150" s="1"/>
      <c r="E150" s="1"/>
      <c r="F150" s="1" t="s">
        <v>151</v>
      </c>
      <c r="G150" s="1"/>
      <c r="H150" s="4">
        <v>10336.39</v>
      </c>
      <c r="I150" s="5"/>
      <c r="J150" s="4">
        <v>19000</v>
      </c>
      <c r="K150" s="5"/>
      <c r="L150" s="4">
        <f t="shared" si="22"/>
        <v>-8663.61</v>
      </c>
      <c r="M150" s="5"/>
      <c r="N150" s="6">
        <f t="shared" si="23"/>
        <v>0.54401999999999995</v>
      </c>
    </row>
    <row r="151" spans="1:14" x14ac:dyDescent="0.25">
      <c r="A151" s="1"/>
      <c r="B151" s="1"/>
      <c r="C151" s="1"/>
      <c r="D151" s="1"/>
      <c r="E151" s="1"/>
      <c r="F151" s="1" t="s">
        <v>152</v>
      </c>
      <c r="G151" s="1"/>
      <c r="H151" s="4">
        <v>10569.51</v>
      </c>
      <c r="I151" s="5"/>
      <c r="J151" s="4">
        <v>13000</v>
      </c>
      <c r="K151" s="5"/>
      <c r="L151" s="4">
        <f t="shared" si="22"/>
        <v>-2430.4899999999998</v>
      </c>
      <c r="M151" s="5"/>
      <c r="N151" s="6">
        <f t="shared" si="23"/>
        <v>0.81303999999999998</v>
      </c>
    </row>
    <row r="152" spans="1:14" x14ac:dyDescent="0.25">
      <c r="A152" s="1"/>
      <c r="B152" s="1"/>
      <c r="C152" s="1"/>
      <c r="D152" s="1"/>
      <c r="E152" s="1"/>
      <c r="F152" s="1" t="s">
        <v>153</v>
      </c>
      <c r="G152" s="1"/>
      <c r="H152" s="4">
        <v>7712.13</v>
      </c>
      <c r="I152" s="5"/>
      <c r="J152" s="4">
        <v>11000</v>
      </c>
      <c r="K152" s="5"/>
      <c r="L152" s="4">
        <f t="shared" si="22"/>
        <v>-3287.87</v>
      </c>
      <c r="M152" s="5"/>
      <c r="N152" s="6">
        <f t="shared" si="23"/>
        <v>0.70109999999999995</v>
      </c>
    </row>
    <row r="153" spans="1:14" x14ac:dyDescent="0.25">
      <c r="A153" s="1"/>
      <c r="B153" s="1"/>
      <c r="C153" s="1"/>
      <c r="D153" s="1"/>
      <c r="E153" s="1"/>
      <c r="F153" s="1" t="s">
        <v>154</v>
      </c>
      <c r="G153" s="1"/>
      <c r="H153" s="4">
        <v>2126</v>
      </c>
      <c r="I153" s="5"/>
      <c r="J153" s="4">
        <v>4000</v>
      </c>
      <c r="K153" s="5"/>
      <c r="L153" s="4">
        <f t="shared" si="22"/>
        <v>-1874</v>
      </c>
      <c r="M153" s="5"/>
      <c r="N153" s="6">
        <f t="shared" si="23"/>
        <v>0.53149999999999997</v>
      </c>
    </row>
    <row r="154" spans="1:14" x14ac:dyDescent="0.25">
      <c r="A154" s="1"/>
      <c r="B154" s="1"/>
      <c r="C154" s="1"/>
      <c r="D154" s="1"/>
      <c r="E154" s="1"/>
      <c r="F154" s="1" t="s">
        <v>155</v>
      </c>
      <c r="G154" s="1"/>
      <c r="H154" s="4">
        <v>1245</v>
      </c>
      <c r="I154" s="5"/>
      <c r="J154" s="4">
        <v>1200</v>
      </c>
      <c r="K154" s="5"/>
      <c r="L154" s="4">
        <f t="shared" si="22"/>
        <v>45</v>
      </c>
      <c r="M154" s="5"/>
      <c r="N154" s="6">
        <f t="shared" si="23"/>
        <v>1.0375000000000001</v>
      </c>
    </row>
    <row r="155" spans="1:14" x14ac:dyDescent="0.25">
      <c r="A155" s="1"/>
      <c r="B155" s="1"/>
      <c r="C155" s="1"/>
      <c r="D155" s="1"/>
      <c r="E155" s="1"/>
      <c r="F155" s="1" t="s">
        <v>156</v>
      </c>
      <c r="G155" s="1"/>
      <c r="H155" s="4">
        <v>5907.01</v>
      </c>
      <c r="I155" s="5"/>
      <c r="J155" s="4">
        <v>5000</v>
      </c>
      <c r="K155" s="5"/>
      <c r="L155" s="4">
        <f t="shared" si="22"/>
        <v>907.01</v>
      </c>
      <c r="M155" s="5"/>
      <c r="N155" s="6">
        <f t="shared" si="23"/>
        <v>1.1814</v>
      </c>
    </row>
    <row r="156" spans="1:14" x14ac:dyDescent="0.25">
      <c r="A156" s="1"/>
      <c r="B156" s="1"/>
      <c r="C156" s="1"/>
      <c r="D156" s="1"/>
      <c r="E156" s="1"/>
      <c r="F156" s="1" t="s">
        <v>157</v>
      </c>
      <c r="G156" s="1"/>
      <c r="H156" s="4">
        <v>637.5</v>
      </c>
      <c r="I156" s="5"/>
      <c r="J156" s="4">
        <v>0</v>
      </c>
      <c r="K156" s="5"/>
      <c r="L156" s="4">
        <f t="shared" si="22"/>
        <v>637.5</v>
      </c>
      <c r="M156" s="5"/>
      <c r="N156" s="6">
        <f t="shared" si="23"/>
        <v>1</v>
      </c>
    </row>
    <row r="157" spans="1:14" x14ac:dyDescent="0.25">
      <c r="A157" s="1"/>
      <c r="B157" s="1"/>
      <c r="C157" s="1"/>
      <c r="D157" s="1"/>
      <c r="E157" s="1"/>
      <c r="F157" s="1" t="s">
        <v>158</v>
      </c>
      <c r="G157" s="1"/>
      <c r="H157" s="4">
        <v>1214.3499999999999</v>
      </c>
      <c r="I157" s="5"/>
      <c r="J157" s="4">
        <v>3000</v>
      </c>
      <c r="K157" s="5"/>
      <c r="L157" s="4">
        <f t="shared" si="22"/>
        <v>-1785.65</v>
      </c>
      <c r="M157" s="5"/>
      <c r="N157" s="6">
        <f t="shared" si="23"/>
        <v>0.40477999999999997</v>
      </c>
    </row>
    <row r="158" spans="1:14" x14ac:dyDescent="0.25">
      <c r="A158" s="1"/>
      <c r="B158" s="1"/>
      <c r="C158" s="1"/>
      <c r="D158" s="1"/>
      <c r="E158" s="1"/>
      <c r="F158" s="1" t="s">
        <v>159</v>
      </c>
      <c r="G158" s="1"/>
      <c r="H158" s="4">
        <v>0</v>
      </c>
      <c r="I158" s="5"/>
      <c r="J158" s="4">
        <v>0</v>
      </c>
      <c r="K158" s="5"/>
      <c r="L158" s="4">
        <f t="shared" si="22"/>
        <v>0</v>
      </c>
      <c r="M158" s="5"/>
      <c r="N158" s="6">
        <f t="shared" si="23"/>
        <v>0</v>
      </c>
    </row>
    <row r="159" spans="1:14" x14ac:dyDescent="0.25">
      <c r="A159" s="1"/>
      <c r="B159" s="1"/>
      <c r="C159" s="1"/>
      <c r="D159" s="1"/>
      <c r="E159" s="1"/>
      <c r="F159" s="1" t="s">
        <v>160</v>
      </c>
      <c r="G159" s="1"/>
      <c r="H159" s="4">
        <v>2425</v>
      </c>
      <c r="I159" s="5"/>
      <c r="J159" s="4">
        <v>10000</v>
      </c>
      <c r="K159" s="5"/>
      <c r="L159" s="4">
        <f t="shared" si="22"/>
        <v>-7575</v>
      </c>
      <c r="M159" s="5"/>
      <c r="N159" s="6">
        <f t="shared" si="23"/>
        <v>0.24249999999999999</v>
      </c>
    </row>
    <row r="160" spans="1:14" x14ac:dyDescent="0.25">
      <c r="A160" s="1"/>
      <c r="B160" s="1"/>
      <c r="C160" s="1"/>
      <c r="D160" s="1"/>
      <c r="E160" s="1"/>
      <c r="F160" s="1" t="s">
        <v>161</v>
      </c>
      <c r="G160" s="1"/>
      <c r="H160" s="4">
        <v>-93.71</v>
      </c>
      <c r="I160" s="5"/>
      <c r="J160" s="4">
        <v>0</v>
      </c>
      <c r="K160" s="5"/>
      <c r="L160" s="4">
        <f t="shared" si="22"/>
        <v>-93.71</v>
      </c>
      <c r="M160" s="5"/>
      <c r="N160" s="6">
        <f t="shared" si="23"/>
        <v>1</v>
      </c>
    </row>
    <row r="161" spans="1:14" ht="15.75" thickBot="1" x14ac:dyDescent="0.3">
      <c r="A161" s="1"/>
      <c r="B161" s="1"/>
      <c r="C161" s="1"/>
      <c r="D161" s="1"/>
      <c r="E161" s="1"/>
      <c r="F161" s="1" t="s">
        <v>162</v>
      </c>
      <c r="G161" s="1"/>
      <c r="H161" s="7">
        <v>0</v>
      </c>
      <c r="I161" s="5"/>
      <c r="J161" s="7">
        <v>0</v>
      </c>
      <c r="K161" s="5"/>
      <c r="L161" s="7">
        <f t="shared" si="22"/>
        <v>0</v>
      </c>
      <c r="M161" s="5"/>
      <c r="N161" s="8">
        <f t="shared" si="23"/>
        <v>0</v>
      </c>
    </row>
    <row r="162" spans="1:14" x14ac:dyDescent="0.25">
      <c r="A162" s="1"/>
      <c r="B162" s="1"/>
      <c r="C162" s="1"/>
      <c r="D162" s="1"/>
      <c r="E162" s="1" t="s">
        <v>163</v>
      </c>
      <c r="F162" s="1"/>
      <c r="G162" s="1"/>
      <c r="H162" s="4">
        <f>ROUND(SUM(H147:H161),5)</f>
        <v>44720.18</v>
      </c>
      <c r="I162" s="5"/>
      <c r="J162" s="4">
        <f>ROUND(SUM(J147:J161),5)</f>
        <v>68450</v>
      </c>
      <c r="K162" s="5"/>
      <c r="L162" s="4">
        <f t="shared" si="22"/>
        <v>-23729.82</v>
      </c>
      <c r="M162" s="5"/>
      <c r="N162" s="6">
        <f t="shared" si="23"/>
        <v>0.65332999999999997</v>
      </c>
    </row>
    <row r="163" spans="1:14" x14ac:dyDescent="0.25">
      <c r="A163" s="1"/>
      <c r="B163" s="1"/>
      <c r="C163" s="1"/>
      <c r="D163" s="1"/>
      <c r="E163" s="1" t="s">
        <v>164</v>
      </c>
      <c r="F163" s="1"/>
      <c r="G163" s="1"/>
      <c r="H163" s="4"/>
      <c r="I163" s="5"/>
      <c r="J163" s="4"/>
      <c r="K163" s="5"/>
      <c r="L163" s="4"/>
      <c r="M163" s="5"/>
      <c r="N163" s="6"/>
    </row>
    <row r="164" spans="1:14" x14ac:dyDescent="0.25">
      <c r="A164" s="1"/>
      <c r="B164" s="1"/>
      <c r="C164" s="1"/>
      <c r="D164" s="1"/>
      <c r="E164" s="1"/>
      <c r="F164" s="1" t="s">
        <v>165</v>
      </c>
      <c r="G164" s="1"/>
      <c r="H164" s="4">
        <v>0</v>
      </c>
      <c r="I164" s="5"/>
      <c r="J164" s="4">
        <v>750</v>
      </c>
      <c r="K164" s="5"/>
      <c r="L164" s="4">
        <f t="shared" ref="L164:L173" si="24">ROUND((H164-J164),5)</f>
        <v>-750</v>
      </c>
      <c r="M164" s="5"/>
      <c r="N164" s="6">
        <f t="shared" ref="N164:N173" si="25">ROUND(IF(J164=0, IF(H164=0, 0, 1), H164/J164),5)</f>
        <v>0</v>
      </c>
    </row>
    <row r="165" spans="1:14" x14ac:dyDescent="0.25">
      <c r="A165" s="1"/>
      <c r="B165" s="1"/>
      <c r="C165" s="1"/>
      <c r="D165" s="1"/>
      <c r="E165" s="1"/>
      <c r="F165" s="1" t="s">
        <v>166</v>
      </c>
      <c r="G165" s="1"/>
      <c r="H165" s="4">
        <v>1654.34</v>
      </c>
      <c r="I165" s="5"/>
      <c r="J165" s="4">
        <v>3500</v>
      </c>
      <c r="K165" s="5"/>
      <c r="L165" s="4">
        <f t="shared" si="24"/>
        <v>-1845.66</v>
      </c>
      <c r="M165" s="5"/>
      <c r="N165" s="6">
        <f t="shared" si="25"/>
        <v>0.47266999999999998</v>
      </c>
    </row>
    <row r="166" spans="1:14" x14ac:dyDescent="0.25">
      <c r="A166" s="1"/>
      <c r="B166" s="1"/>
      <c r="C166" s="1"/>
      <c r="D166" s="1"/>
      <c r="E166" s="1"/>
      <c r="F166" s="1" t="s">
        <v>167</v>
      </c>
      <c r="G166" s="1"/>
      <c r="H166" s="4">
        <v>391.71</v>
      </c>
      <c r="I166" s="5"/>
      <c r="J166" s="4">
        <v>1000</v>
      </c>
      <c r="K166" s="5"/>
      <c r="L166" s="4">
        <f t="shared" si="24"/>
        <v>-608.29</v>
      </c>
      <c r="M166" s="5"/>
      <c r="N166" s="6">
        <f t="shared" si="25"/>
        <v>0.39171</v>
      </c>
    </row>
    <row r="167" spans="1:14" x14ac:dyDescent="0.25">
      <c r="A167" s="1"/>
      <c r="B167" s="1"/>
      <c r="C167" s="1"/>
      <c r="D167" s="1"/>
      <c r="E167" s="1"/>
      <c r="F167" s="1" t="s">
        <v>168</v>
      </c>
      <c r="G167" s="1"/>
      <c r="H167" s="4">
        <v>109</v>
      </c>
      <c r="I167" s="5"/>
      <c r="J167" s="4">
        <v>1000</v>
      </c>
      <c r="K167" s="5"/>
      <c r="L167" s="4">
        <f t="shared" si="24"/>
        <v>-891</v>
      </c>
      <c r="M167" s="5"/>
      <c r="N167" s="6">
        <f t="shared" si="25"/>
        <v>0.109</v>
      </c>
    </row>
    <row r="168" spans="1:14" x14ac:dyDescent="0.25">
      <c r="A168" s="1"/>
      <c r="B168" s="1"/>
      <c r="C168" s="1"/>
      <c r="D168" s="1"/>
      <c r="E168" s="1"/>
      <c r="F168" s="1" t="s">
        <v>169</v>
      </c>
      <c r="G168" s="1"/>
      <c r="H168" s="4">
        <v>398</v>
      </c>
      <c r="I168" s="5"/>
      <c r="J168" s="4">
        <v>200</v>
      </c>
      <c r="K168" s="5"/>
      <c r="L168" s="4">
        <f t="shared" si="24"/>
        <v>198</v>
      </c>
      <c r="M168" s="5"/>
      <c r="N168" s="6">
        <f t="shared" si="25"/>
        <v>1.99</v>
      </c>
    </row>
    <row r="169" spans="1:14" x14ac:dyDescent="0.25">
      <c r="A169" s="1"/>
      <c r="B169" s="1"/>
      <c r="C169" s="1"/>
      <c r="D169" s="1"/>
      <c r="E169" s="1"/>
      <c r="F169" s="1" t="s">
        <v>170</v>
      </c>
      <c r="G169" s="1"/>
      <c r="H169" s="4">
        <v>684.44</v>
      </c>
      <c r="I169" s="5"/>
      <c r="J169" s="4">
        <v>1500</v>
      </c>
      <c r="K169" s="5"/>
      <c r="L169" s="4">
        <f t="shared" si="24"/>
        <v>-815.56</v>
      </c>
      <c r="M169" s="5"/>
      <c r="N169" s="6">
        <f t="shared" si="25"/>
        <v>0.45628999999999997</v>
      </c>
    </row>
    <row r="170" spans="1:14" x14ac:dyDescent="0.25">
      <c r="A170" s="1"/>
      <c r="B170" s="1"/>
      <c r="C170" s="1"/>
      <c r="D170" s="1"/>
      <c r="E170" s="1"/>
      <c r="F170" s="1" t="s">
        <v>171</v>
      </c>
      <c r="G170" s="1"/>
      <c r="H170" s="4">
        <v>0</v>
      </c>
      <c r="I170" s="5"/>
      <c r="J170" s="4">
        <v>0</v>
      </c>
      <c r="K170" s="5"/>
      <c r="L170" s="4">
        <f t="shared" si="24"/>
        <v>0</v>
      </c>
      <c r="M170" s="5"/>
      <c r="N170" s="6">
        <f t="shared" si="25"/>
        <v>0</v>
      </c>
    </row>
    <row r="171" spans="1:14" x14ac:dyDescent="0.25">
      <c r="A171" s="1"/>
      <c r="B171" s="1"/>
      <c r="C171" s="1"/>
      <c r="D171" s="1"/>
      <c r="E171" s="1"/>
      <c r="F171" s="1" t="s">
        <v>172</v>
      </c>
      <c r="G171" s="1"/>
      <c r="H171" s="4">
        <v>0</v>
      </c>
      <c r="I171" s="5"/>
      <c r="J171" s="4">
        <v>0</v>
      </c>
      <c r="K171" s="5"/>
      <c r="L171" s="4">
        <f t="shared" si="24"/>
        <v>0</v>
      </c>
      <c r="M171" s="5"/>
      <c r="N171" s="6">
        <f t="shared" si="25"/>
        <v>0</v>
      </c>
    </row>
    <row r="172" spans="1:14" ht="15.75" thickBot="1" x14ac:dyDescent="0.3">
      <c r="A172" s="1"/>
      <c r="B172" s="1"/>
      <c r="C172" s="1"/>
      <c r="D172" s="1"/>
      <c r="E172" s="1"/>
      <c r="F172" s="1" t="s">
        <v>173</v>
      </c>
      <c r="G172" s="1"/>
      <c r="H172" s="7">
        <v>125</v>
      </c>
      <c r="I172" s="5"/>
      <c r="J172" s="7">
        <v>0</v>
      </c>
      <c r="K172" s="5"/>
      <c r="L172" s="7">
        <f t="shared" si="24"/>
        <v>125</v>
      </c>
      <c r="M172" s="5"/>
      <c r="N172" s="8">
        <f t="shared" si="25"/>
        <v>1</v>
      </c>
    </row>
    <row r="173" spans="1:14" x14ac:dyDescent="0.25">
      <c r="A173" s="1"/>
      <c r="B173" s="1"/>
      <c r="C173" s="1"/>
      <c r="D173" s="1"/>
      <c r="E173" s="1" t="s">
        <v>174</v>
      </c>
      <c r="F173" s="1"/>
      <c r="G173" s="1"/>
      <c r="H173" s="4">
        <f>ROUND(SUM(H163:H172),5)</f>
        <v>3362.49</v>
      </c>
      <c r="I173" s="5"/>
      <c r="J173" s="4">
        <f>ROUND(SUM(J163:J172),5)</f>
        <v>7950</v>
      </c>
      <c r="K173" s="5"/>
      <c r="L173" s="4">
        <f t="shared" si="24"/>
        <v>-4587.51</v>
      </c>
      <c r="M173" s="5"/>
      <c r="N173" s="6">
        <f t="shared" si="25"/>
        <v>0.42294999999999999</v>
      </c>
    </row>
    <row r="174" spans="1:14" x14ac:dyDescent="0.25">
      <c r="A174" s="1"/>
      <c r="B174" s="1"/>
      <c r="C174" s="1"/>
      <c r="D174" s="1"/>
      <c r="E174" s="1" t="s">
        <v>175</v>
      </c>
      <c r="F174" s="1"/>
      <c r="G174" s="1"/>
      <c r="H174" s="4"/>
      <c r="I174" s="5"/>
      <c r="J174" s="4"/>
      <c r="K174" s="5"/>
      <c r="L174" s="4"/>
      <c r="M174" s="5"/>
      <c r="N174" s="6"/>
    </row>
    <row r="175" spans="1:14" x14ac:dyDescent="0.25">
      <c r="A175" s="1"/>
      <c r="B175" s="1"/>
      <c r="C175" s="1"/>
      <c r="D175" s="1"/>
      <c r="E175" s="1"/>
      <c r="F175" s="1" t="s">
        <v>176</v>
      </c>
      <c r="G175" s="1"/>
      <c r="H175" s="4">
        <v>18198.53</v>
      </c>
      <c r="I175" s="5"/>
      <c r="J175" s="4">
        <v>32648.28</v>
      </c>
      <c r="K175" s="5"/>
      <c r="L175" s="4">
        <f t="shared" ref="L175:L183" si="26">ROUND((H175-J175),5)</f>
        <v>-14449.75</v>
      </c>
      <c r="M175" s="5"/>
      <c r="N175" s="6">
        <f t="shared" ref="N175:N183" si="27">ROUND(IF(J175=0, IF(H175=0, 0, 1), H175/J175),5)</f>
        <v>0.55740999999999996</v>
      </c>
    </row>
    <row r="176" spans="1:14" x14ac:dyDescent="0.25">
      <c r="A176" s="1"/>
      <c r="B176" s="1"/>
      <c r="C176" s="1"/>
      <c r="D176" s="1"/>
      <c r="E176" s="1"/>
      <c r="F176" s="1" t="s">
        <v>177</v>
      </c>
      <c r="G176" s="1"/>
      <c r="H176" s="4">
        <v>0</v>
      </c>
      <c r="I176" s="5"/>
      <c r="J176" s="4">
        <v>0</v>
      </c>
      <c r="K176" s="5"/>
      <c r="L176" s="4">
        <f t="shared" si="26"/>
        <v>0</v>
      </c>
      <c r="M176" s="5"/>
      <c r="N176" s="6">
        <f t="shared" si="27"/>
        <v>0</v>
      </c>
    </row>
    <row r="177" spans="1:14" x14ac:dyDescent="0.25">
      <c r="A177" s="1"/>
      <c r="B177" s="1"/>
      <c r="C177" s="1"/>
      <c r="D177" s="1"/>
      <c r="E177" s="1"/>
      <c r="F177" s="1" t="s">
        <v>178</v>
      </c>
      <c r="G177" s="1"/>
      <c r="H177" s="4">
        <v>0</v>
      </c>
      <c r="I177" s="5"/>
      <c r="J177" s="4">
        <v>590</v>
      </c>
      <c r="K177" s="5"/>
      <c r="L177" s="4">
        <f t="shared" si="26"/>
        <v>-590</v>
      </c>
      <c r="M177" s="5"/>
      <c r="N177" s="6">
        <f t="shared" si="27"/>
        <v>0</v>
      </c>
    </row>
    <row r="178" spans="1:14" x14ac:dyDescent="0.25">
      <c r="A178" s="1"/>
      <c r="B178" s="1"/>
      <c r="C178" s="1"/>
      <c r="D178" s="1"/>
      <c r="E178" s="1"/>
      <c r="F178" s="1" t="s">
        <v>179</v>
      </c>
      <c r="G178" s="1"/>
      <c r="H178" s="4">
        <v>156.57</v>
      </c>
      <c r="I178" s="5"/>
      <c r="J178" s="4">
        <v>0</v>
      </c>
      <c r="K178" s="5"/>
      <c r="L178" s="4">
        <f t="shared" si="26"/>
        <v>156.57</v>
      </c>
      <c r="M178" s="5"/>
      <c r="N178" s="6">
        <f t="shared" si="27"/>
        <v>1</v>
      </c>
    </row>
    <row r="179" spans="1:14" ht="15.75" thickBot="1" x14ac:dyDescent="0.3">
      <c r="A179" s="1"/>
      <c r="B179" s="1"/>
      <c r="C179" s="1"/>
      <c r="D179" s="1"/>
      <c r="E179" s="1"/>
      <c r="F179" s="1" t="s">
        <v>180</v>
      </c>
      <c r="G179" s="1"/>
      <c r="H179" s="7">
        <v>0</v>
      </c>
      <c r="I179" s="5"/>
      <c r="J179" s="7">
        <v>0</v>
      </c>
      <c r="K179" s="5"/>
      <c r="L179" s="7">
        <f t="shared" si="26"/>
        <v>0</v>
      </c>
      <c r="M179" s="5"/>
      <c r="N179" s="8">
        <f t="shared" si="27"/>
        <v>0</v>
      </c>
    </row>
    <row r="180" spans="1:14" x14ac:dyDescent="0.25">
      <c r="A180" s="1"/>
      <c r="B180" s="1"/>
      <c r="C180" s="1"/>
      <c r="D180" s="1"/>
      <c r="E180" s="1" t="s">
        <v>181</v>
      </c>
      <c r="F180" s="1"/>
      <c r="G180" s="1"/>
      <c r="H180" s="4">
        <f>ROUND(SUM(H174:H179),5)</f>
        <v>18355.099999999999</v>
      </c>
      <c r="I180" s="5"/>
      <c r="J180" s="4">
        <f>ROUND(SUM(J174:J179),5)</f>
        <v>33238.28</v>
      </c>
      <c r="K180" s="5"/>
      <c r="L180" s="4">
        <f t="shared" si="26"/>
        <v>-14883.18</v>
      </c>
      <c r="M180" s="5"/>
      <c r="N180" s="6">
        <f t="shared" si="27"/>
        <v>0.55223</v>
      </c>
    </row>
    <row r="181" spans="1:14" ht="15.75" thickBot="1" x14ac:dyDescent="0.3">
      <c r="A181" s="1"/>
      <c r="B181" s="1"/>
      <c r="C181" s="1"/>
      <c r="D181" s="1"/>
      <c r="E181" s="1" t="s">
        <v>182</v>
      </c>
      <c r="F181" s="1"/>
      <c r="G181" s="1"/>
      <c r="H181" s="9">
        <v>0</v>
      </c>
      <c r="I181" s="5"/>
      <c r="J181" s="9">
        <v>0</v>
      </c>
      <c r="K181" s="5"/>
      <c r="L181" s="9">
        <f t="shared" si="26"/>
        <v>0</v>
      </c>
      <c r="M181" s="5"/>
      <c r="N181" s="10">
        <f t="shared" si="27"/>
        <v>0</v>
      </c>
    </row>
    <row r="182" spans="1:14" ht="15.75" thickBot="1" x14ac:dyDescent="0.3">
      <c r="A182" s="1"/>
      <c r="B182" s="1"/>
      <c r="C182" s="1"/>
      <c r="D182" s="1" t="s">
        <v>183</v>
      </c>
      <c r="E182" s="1"/>
      <c r="F182" s="1"/>
      <c r="G182" s="1"/>
      <c r="H182" s="11">
        <f>ROUND(H60+H67+H88+H95+H104+H109+SUM(H122:H123)+H146+H162+H173+SUM(H180:H181),5)</f>
        <v>700890.99</v>
      </c>
      <c r="I182" s="5"/>
      <c r="J182" s="11">
        <f>ROUND(J60+J67+J88+J95+J104+J109+SUM(J122:J123)+J146+J162+J173+SUM(J180:J181),5)</f>
        <v>1023288.28</v>
      </c>
      <c r="K182" s="5"/>
      <c r="L182" s="11">
        <f t="shared" si="26"/>
        <v>-322397.28999999998</v>
      </c>
      <c r="M182" s="5"/>
      <c r="N182" s="12">
        <f t="shared" si="27"/>
        <v>0.68493999999999999</v>
      </c>
    </row>
    <row r="183" spans="1:14" x14ac:dyDescent="0.25">
      <c r="A183" s="1"/>
      <c r="B183" s="1" t="s">
        <v>184</v>
      </c>
      <c r="C183" s="1"/>
      <c r="D183" s="1"/>
      <c r="E183" s="1"/>
      <c r="F183" s="1"/>
      <c r="G183" s="1"/>
      <c r="H183" s="4">
        <f>ROUND(H3+H59-H182,5)</f>
        <v>296599.18</v>
      </c>
      <c r="I183" s="5"/>
      <c r="J183" s="4">
        <f>ROUND(J3+J59-J182,5)</f>
        <v>-211.28</v>
      </c>
      <c r="K183" s="5"/>
      <c r="L183" s="4">
        <f t="shared" si="26"/>
        <v>296810.46000000002</v>
      </c>
      <c r="M183" s="5"/>
      <c r="N183" s="6">
        <f t="shared" si="27"/>
        <v>-1403.82043</v>
      </c>
    </row>
    <row r="184" spans="1:14" x14ac:dyDescent="0.25">
      <c r="A184" s="1"/>
      <c r="B184" s="1" t="s">
        <v>185</v>
      </c>
      <c r="C184" s="1"/>
      <c r="D184" s="1"/>
      <c r="E184" s="1"/>
      <c r="F184" s="1"/>
      <c r="G184" s="1"/>
      <c r="H184" s="4"/>
      <c r="I184" s="5"/>
      <c r="J184" s="4"/>
      <c r="K184" s="5"/>
      <c r="L184" s="4"/>
      <c r="M184" s="5"/>
      <c r="N184" s="6"/>
    </row>
    <row r="185" spans="1:14" x14ac:dyDescent="0.25">
      <c r="A185" s="1"/>
      <c r="B185" s="1"/>
      <c r="C185" s="1" t="s">
        <v>186</v>
      </c>
      <c r="D185" s="1"/>
      <c r="E185" s="1"/>
      <c r="F185" s="1"/>
      <c r="G185" s="1"/>
      <c r="H185" s="4"/>
      <c r="I185" s="5"/>
      <c r="J185" s="4"/>
      <c r="K185" s="5"/>
      <c r="L185" s="4"/>
      <c r="M185" s="5"/>
      <c r="N185" s="6"/>
    </row>
    <row r="186" spans="1:14" x14ac:dyDescent="0.25">
      <c r="A186" s="1"/>
      <c r="B186" s="1"/>
      <c r="C186" s="1"/>
      <c r="D186" s="1" t="s">
        <v>187</v>
      </c>
      <c r="E186" s="1"/>
      <c r="F186" s="1"/>
      <c r="G186" s="1"/>
      <c r="H186" s="4">
        <v>0</v>
      </c>
      <c r="I186" s="5"/>
      <c r="J186" s="4">
        <v>0</v>
      </c>
      <c r="K186" s="5"/>
      <c r="L186" s="4">
        <f>ROUND((H186-J186),5)</f>
        <v>0</v>
      </c>
      <c r="M186" s="5"/>
      <c r="N186" s="6">
        <f>ROUND(IF(J186=0, IF(H186=0, 0, 1), H186/J186),5)</f>
        <v>0</v>
      </c>
    </row>
    <row r="187" spans="1:14" x14ac:dyDescent="0.25">
      <c r="A187" s="1"/>
      <c r="B187" s="1"/>
      <c r="C187" s="1"/>
      <c r="D187" s="1" t="s">
        <v>188</v>
      </c>
      <c r="E187" s="1"/>
      <c r="F187" s="1"/>
      <c r="G187" s="1"/>
      <c r="H187" s="4">
        <v>0</v>
      </c>
      <c r="I187" s="5"/>
      <c r="J187" s="4">
        <v>0</v>
      </c>
      <c r="K187" s="5"/>
      <c r="L187" s="4">
        <f>ROUND((H187-J187),5)</f>
        <v>0</v>
      </c>
      <c r="M187" s="5"/>
      <c r="N187" s="6">
        <f>ROUND(IF(J187=0, IF(H187=0, 0, 1), H187/J187),5)</f>
        <v>0</v>
      </c>
    </row>
    <row r="188" spans="1:14" x14ac:dyDescent="0.25">
      <c r="A188" s="1"/>
      <c r="B188" s="1"/>
      <c r="C188" s="1"/>
      <c r="D188" s="1" t="s">
        <v>189</v>
      </c>
      <c r="E188" s="1"/>
      <c r="F188" s="1"/>
      <c r="G188" s="1"/>
      <c r="H188" s="4">
        <v>0</v>
      </c>
      <c r="I188" s="5"/>
      <c r="J188" s="4">
        <v>0</v>
      </c>
      <c r="K188" s="5"/>
      <c r="L188" s="4">
        <f>ROUND((H188-J188),5)</f>
        <v>0</v>
      </c>
      <c r="M188" s="5"/>
      <c r="N188" s="6">
        <f>ROUND(IF(J188=0, IF(H188=0, 0, 1), H188/J188),5)</f>
        <v>0</v>
      </c>
    </row>
    <row r="189" spans="1:14" ht="15.75" thickBot="1" x14ac:dyDescent="0.3">
      <c r="A189" s="1"/>
      <c r="B189" s="1"/>
      <c r="C189" s="1"/>
      <c r="D189" s="1" t="s">
        <v>190</v>
      </c>
      <c r="E189" s="1"/>
      <c r="F189" s="1"/>
      <c r="G189" s="1"/>
      <c r="H189" s="7">
        <v>15681.47</v>
      </c>
      <c r="I189" s="5"/>
      <c r="J189" s="7">
        <v>80127</v>
      </c>
      <c r="K189" s="5"/>
      <c r="L189" s="7">
        <f>ROUND((H189-J189),5)</f>
        <v>-64445.53</v>
      </c>
      <c r="M189" s="5"/>
      <c r="N189" s="8">
        <f>ROUND(IF(J189=0, IF(H189=0, 0, 1), H189/J189),5)</f>
        <v>0.19571</v>
      </c>
    </row>
    <row r="190" spans="1:14" x14ac:dyDescent="0.25">
      <c r="A190" s="1"/>
      <c r="B190" s="1"/>
      <c r="C190" s="1" t="s">
        <v>191</v>
      </c>
      <c r="D190" s="1"/>
      <c r="E190" s="1"/>
      <c r="F190" s="1"/>
      <c r="G190" s="1"/>
      <c r="H190" s="4">
        <f>ROUND(SUM(H185:H189),5)</f>
        <v>15681.47</v>
      </c>
      <c r="I190" s="5"/>
      <c r="J190" s="4">
        <f>ROUND(SUM(J185:J189),5)</f>
        <v>80127</v>
      </c>
      <c r="K190" s="5"/>
      <c r="L190" s="4">
        <f>ROUND((H190-J190),5)</f>
        <v>-64445.53</v>
      </c>
      <c r="M190" s="5"/>
      <c r="N190" s="6">
        <f>ROUND(IF(J190=0, IF(H190=0, 0, 1), H190/J190),5)</f>
        <v>0.19571</v>
      </c>
    </row>
    <row r="191" spans="1:14" x14ac:dyDescent="0.25">
      <c r="A191" s="1"/>
      <c r="B191" s="1"/>
      <c r="C191" s="1" t="s">
        <v>192</v>
      </c>
      <c r="D191" s="1"/>
      <c r="E191" s="1"/>
      <c r="F191" s="1"/>
      <c r="G191" s="1"/>
      <c r="H191" s="4"/>
      <c r="I191" s="5"/>
      <c r="J191" s="4"/>
      <c r="K191" s="5"/>
      <c r="L191" s="4"/>
      <c r="M191" s="5"/>
      <c r="N191" s="6"/>
    </row>
    <row r="192" spans="1:14" x14ac:dyDescent="0.25">
      <c r="A192" s="1"/>
      <c r="B192" s="1"/>
      <c r="C192" s="1"/>
      <c r="D192" s="1" t="s">
        <v>193</v>
      </c>
      <c r="E192" s="1"/>
      <c r="F192" s="1"/>
      <c r="G192" s="1"/>
      <c r="H192" s="4">
        <v>62.26</v>
      </c>
      <c r="I192" s="5"/>
      <c r="J192" s="4">
        <v>0</v>
      </c>
      <c r="K192" s="5"/>
      <c r="L192" s="4">
        <f t="shared" ref="L192:L199" si="28">ROUND((H192-J192),5)</f>
        <v>62.26</v>
      </c>
      <c r="M192" s="5"/>
      <c r="N192" s="6">
        <f t="shared" ref="N192:N199" si="29">ROUND(IF(J192=0, IF(H192=0, 0, 1), H192/J192),5)</f>
        <v>1</v>
      </c>
    </row>
    <row r="193" spans="1:14" x14ac:dyDescent="0.25">
      <c r="A193" s="1"/>
      <c r="B193" s="1"/>
      <c r="C193" s="1"/>
      <c r="D193" s="1" t="s">
        <v>194</v>
      </c>
      <c r="E193" s="1"/>
      <c r="F193" s="1"/>
      <c r="G193" s="1"/>
      <c r="H193" s="4">
        <v>0</v>
      </c>
      <c r="I193" s="5"/>
      <c r="J193" s="4">
        <v>0</v>
      </c>
      <c r="K193" s="5"/>
      <c r="L193" s="4">
        <f t="shared" si="28"/>
        <v>0</v>
      </c>
      <c r="M193" s="5"/>
      <c r="N193" s="6">
        <f t="shared" si="29"/>
        <v>0</v>
      </c>
    </row>
    <row r="194" spans="1:14" x14ac:dyDescent="0.25">
      <c r="A194" s="1"/>
      <c r="B194" s="1"/>
      <c r="C194" s="1"/>
      <c r="D194" s="1" t="s">
        <v>195</v>
      </c>
      <c r="E194" s="1"/>
      <c r="F194" s="1"/>
      <c r="G194" s="1"/>
      <c r="H194" s="4">
        <v>0</v>
      </c>
      <c r="I194" s="5"/>
      <c r="J194" s="4">
        <v>0</v>
      </c>
      <c r="K194" s="5"/>
      <c r="L194" s="4">
        <f t="shared" si="28"/>
        <v>0</v>
      </c>
      <c r="M194" s="5"/>
      <c r="N194" s="6">
        <f t="shared" si="29"/>
        <v>0</v>
      </c>
    </row>
    <row r="195" spans="1:14" x14ac:dyDescent="0.25">
      <c r="A195" s="1"/>
      <c r="B195" s="1"/>
      <c r="C195" s="1"/>
      <c r="D195" s="1" t="s">
        <v>196</v>
      </c>
      <c r="E195" s="1"/>
      <c r="F195" s="1"/>
      <c r="G195" s="1"/>
      <c r="H195" s="4">
        <v>15681.47</v>
      </c>
      <c r="I195" s="5"/>
      <c r="J195" s="4">
        <v>80127</v>
      </c>
      <c r="K195" s="5"/>
      <c r="L195" s="4">
        <f t="shared" si="28"/>
        <v>-64445.53</v>
      </c>
      <c r="M195" s="5"/>
      <c r="N195" s="6">
        <f t="shared" si="29"/>
        <v>0.19571</v>
      </c>
    </row>
    <row r="196" spans="1:14" ht="15.75" thickBot="1" x14ac:dyDescent="0.3">
      <c r="A196" s="1"/>
      <c r="B196" s="1"/>
      <c r="C196" s="1"/>
      <c r="D196" s="1"/>
      <c r="E196" s="1"/>
      <c r="F196" s="1"/>
      <c r="G196" s="1"/>
      <c r="H196" s="9"/>
      <c r="I196" s="5"/>
      <c r="J196" s="9"/>
      <c r="K196" s="5"/>
      <c r="L196" s="9"/>
      <c r="M196" s="5"/>
      <c r="N196" s="10"/>
    </row>
    <row r="197" spans="1:14" ht="15.75" thickBot="1" x14ac:dyDescent="0.3">
      <c r="A197" s="1"/>
      <c r="B197" s="1"/>
      <c r="C197" s="1" t="s">
        <v>197</v>
      </c>
      <c r="D197" s="1"/>
      <c r="E197" s="1"/>
      <c r="F197" s="1"/>
      <c r="G197" s="1"/>
      <c r="H197" s="13">
        <f>ROUND(SUM(H191:H196),5)</f>
        <v>15743.73</v>
      </c>
      <c r="I197" s="5"/>
      <c r="J197" s="13">
        <f>ROUND(SUM(J191:J196),5)</f>
        <v>80127</v>
      </c>
      <c r="K197" s="5"/>
      <c r="L197" s="13">
        <f t="shared" si="28"/>
        <v>-64383.27</v>
      </c>
      <c r="M197" s="5"/>
      <c r="N197" s="14">
        <f t="shared" si="29"/>
        <v>0.19647999999999999</v>
      </c>
    </row>
    <row r="198" spans="1:14" ht="15.75" thickBot="1" x14ac:dyDescent="0.3">
      <c r="A198" s="1"/>
      <c r="B198" s="1" t="s">
        <v>198</v>
      </c>
      <c r="C198" s="1"/>
      <c r="D198" s="1"/>
      <c r="E198" s="1"/>
      <c r="F198" s="1"/>
      <c r="G198" s="1"/>
      <c r="H198" s="13">
        <f>ROUND(H184+H190-H197,5)</f>
        <v>-62.26</v>
      </c>
      <c r="I198" s="5"/>
      <c r="J198" s="13">
        <f>ROUND(J184+J190-J197,5)</f>
        <v>0</v>
      </c>
      <c r="K198" s="5"/>
      <c r="L198" s="13">
        <f t="shared" si="28"/>
        <v>-62.26</v>
      </c>
      <c r="M198" s="5"/>
      <c r="N198" s="14">
        <f t="shared" si="29"/>
        <v>1</v>
      </c>
    </row>
    <row r="199" spans="1:14" s="17" customFormat="1" ht="12" thickBot="1" x14ac:dyDescent="0.25">
      <c r="A199" s="1" t="s">
        <v>199</v>
      </c>
      <c r="B199" s="1"/>
      <c r="C199" s="1"/>
      <c r="D199" s="1"/>
      <c r="E199" s="1"/>
      <c r="F199" s="1"/>
      <c r="G199" s="1"/>
      <c r="H199" s="15">
        <f>ROUND(H183+H198,5)</f>
        <v>296536.92</v>
      </c>
      <c r="I199" s="1"/>
      <c r="J199" s="15">
        <f>ROUND(J183+J198,5)</f>
        <v>-211.28</v>
      </c>
      <c r="K199" s="1"/>
      <c r="L199" s="15">
        <f t="shared" si="28"/>
        <v>296748.2</v>
      </c>
      <c r="M199" s="1"/>
      <c r="N199" s="16">
        <f t="shared" si="29"/>
        <v>-1403.52575</v>
      </c>
    </row>
    <row r="200" spans="1:14" ht="15.75" thickTop="1" x14ac:dyDescent="0.25"/>
  </sheetData>
  <pageMargins left="0.7" right="0.7" top="0.75" bottom="0.75" header="0.1" footer="0.3"/>
  <pageSetup orientation="landscape" r:id="rId1"/>
  <headerFooter>
    <oddHeader>&amp;L&amp;"Arial,Bold"&amp;8 1:47 PM
&amp;"Arial,Bold"&amp;8 03/08/19
&amp;"Arial,Bold"&amp;8 Accrual Basis&amp;C&amp;"Arial,Bold"&amp;12 Compass School
&amp;"Arial,Bold"&amp;14 Profit &amp;&amp; Loss Budget vs. Actual
&amp;"Arial,Bold"&amp;10 July 1, 2018 through March 8, 2019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Sprague, Suzanne</cp:lastModifiedBy>
  <cp:lastPrinted>2019-04-15T19:01:58Z</cp:lastPrinted>
  <dcterms:created xsi:type="dcterms:W3CDTF">2019-03-08T18:47:21Z</dcterms:created>
  <dcterms:modified xsi:type="dcterms:W3CDTF">2019-04-15T19:02:02Z</dcterms:modified>
</cp:coreProperties>
</file>