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90" windowHeight="9270" activeTab="0"/>
  </bookViews>
  <sheets>
    <sheet name="Sheet1" sheetId="1" r:id="rId1"/>
  </sheets>
  <definedNames>
    <definedName name="_xlnm.Print_Titles" localSheetId="0">'Sheet1'!$A:$D,'Sheet1'!$1:$1</definedName>
    <definedName name="QB_COLUMN_29" localSheetId="0" hidden="1">'Sheet1'!$E$1</definedName>
    <definedName name="QB_DATA_0" localSheetId="0" hidden="1">'Sheet1'!$9:$9,'Sheet1'!$10:$10,'Sheet1'!$14:$14,'Sheet1'!$15:$15,'Sheet1'!$16:$16,'Sheet1'!$17:$17,'Sheet1'!$19:$19,'Sheet1'!$20:$20,'Sheet1'!$21:$21,'Sheet1'!$22:$22,'Sheet1'!$24:$24,'Sheet1'!$25:$25,'Sheet1'!$26:$26,'Sheet1'!#REF!,'Sheet1'!$31:$31,'Sheet1'!$33:$33</definedName>
    <definedName name="QB_DATA_1" localSheetId="0" hidden="1">'Sheet1'!#REF!,'Sheet1'!$39:$39,'Sheet1'!$40:$40,'Sheet1'!$42:$42,'Sheet1'!$43:$43,'Sheet1'!$44:$44,'Sheet1'!$46:$46,'Sheet1'!$47:$47,'Sheet1'!$48:$48,'Sheet1'!$49:$49,'Sheet1'!$50:$50,'Sheet1'!#REF!,'Sheet1'!$54:$54</definedName>
    <definedName name="QB_FORMULA_0" localSheetId="0" hidden="1">'Sheet1'!$E$11,'Sheet1'!#REF!,'Sheet1'!$E$18,'Sheet1'!$E$27,'Sheet1'!#REF!,'Sheet1'!$E$28,'Sheet1'!$E$34,'Sheet1'!$E$41,'Sheet1'!$E$51,'Sheet1'!$E$52,'Sheet1'!$E$53,'Sheet1'!$E$55,'Sheet1'!$E$56,'Sheet1'!$E$57,'Sheet1'!$E$58</definedName>
    <definedName name="QB_ROW_110250" localSheetId="0" hidden="1">'Sheet1'!$B$10</definedName>
    <definedName name="QB_ROW_112260" localSheetId="0" hidden="1">'Sheet1'!$B$14</definedName>
    <definedName name="QB_ROW_114260" localSheetId="0" hidden="1">'Sheet1'!$B$17</definedName>
    <definedName name="QB_ROW_121250" localSheetId="0" hidden="1">'Sheet1'!$B$47</definedName>
    <definedName name="QB_ROW_129250" localSheetId="0" hidden="1">'Sheet1'!$B$50</definedName>
    <definedName name="QB_ROW_138250" localSheetId="0" hidden="1">'Sheet1'!$B$25</definedName>
    <definedName name="QB_ROW_141250" localSheetId="0" hidden="1">'Sheet1'!$B$46</definedName>
    <definedName name="QB_ROW_143250" localSheetId="0" hidden="1">'Sheet1'!$B$22</definedName>
    <definedName name="QB_ROW_144250" localSheetId="0" hidden="1">'Sheet1'!$B$19</definedName>
    <definedName name="QB_ROW_145250" localSheetId="0" hidden="1">'Sheet1'!$B$20</definedName>
    <definedName name="QB_ROW_15240" localSheetId="0" hidden="1">'Sheet1'!#REF!</definedName>
    <definedName name="QB_ROW_153040" localSheetId="0" hidden="1">'Sheet1'!$B$12</definedName>
    <definedName name="QB_ROW_153340" localSheetId="0" hidden="1">'Sheet1'!$B$27</definedName>
    <definedName name="QB_ROW_182040" localSheetId="0" hidden="1">'Sheet1'!$B$8</definedName>
    <definedName name="QB_ROW_182340" localSheetId="0" hidden="1">'Sheet1'!$B$11</definedName>
    <definedName name="QB_ROW_18301" localSheetId="0" hidden="1">'Sheet1'!#REF!</definedName>
    <definedName name="QB_ROW_183030" localSheetId="0" hidden="1">'Sheet1'!#REF!</definedName>
    <definedName name="QB_ROW_183330" localSheetId="0" hidden="1">'Sheet1'!$A$55</definedName>
    <definedName name="QB_ROW_184050" localSheetId="0" hidden="1">'Sheet1'!$B$13</definedName>
    <definedName name="QB_ROW_184350" localSheetId="0" hidden="1">'Sheet1'!$C$18</definedName>
    <definedName name="QB_ROW_185260" localSheetId="0" hidden="1">'Sheet1'!$B$16</definedName>
    <definedName name="QB_ROW_187040" localSheetId="0" hidden="1">'Sheet1'!$B$30</definedName>
    <definedName name="QB_ROW_187340" localSheetId="0" hidden="1">'Sheet1'!$B$34</definedName>
    <definedName name="QB_ROW_188040" localSheetId="0" hidden="1">'Sheet1'!$B$35</definedName>
    <definedName name="QB_ROW_188340" localSheetId="0" hidden="1">'Sheet1'!$B$51</definedName>
    <definedName name="QB_ROW_19011" localSheetId="0" hidden="1">'Sheet1'!#REF!</definedName>
    <definedName name="QB_ROW_19311" localSheetId="0" hidden="1">'Sheet1'!#REF!</definedName>
    <definedName name="QB_ROW_20031" localSheetId="0" hidden="1">'Sheet1'!#REF!</definedName>
    <definedName name="QB_ROW_20331" localSheetId="0" hidden="1">'Sheet1'!#REF!</definedName>
    <definedName name="QB_ROW_205250" localSheetId="0" hidden="1">'Sheet1'!$B$42</definedName>
    <definedName name="QB_ROW_207260" localSheetId="0" hidden="1">'Sheet1'!$B$39</definedName>
    <definedName name="QB_ROW_208260" localSheetId="0" hidden="1">'Sheet1'!$B$40</definedName>
    <definedName name="QB_ROW_209260" localSheetId="0" hidden="1">'Sheet1'!#REF!</definedName>
    <definedName name="QB_ROW_21031" localSheetId="0" hidden="1">'Sheet1'!$B$29</definedName>
    <definedName name="QB_ROW_211250" localSheetId="0" hidden="1">'Sheet1'!$B$21</definedName>
    <definedName name="QB_ROW_21250" localSheetId="0" hidden="1">'Sheet1'!$B$9</definedName>
    <definedName name="QB_ROW_21331" localSheetId="0" hidden="1">'Sheet1'!$A$52</definedName>
    <definedName name="QB_ROW_214250" localSheetId="0" hidden="1">'Sheet1'!$B$24</definedName>
    <definedName name="QB_ROW_22011" localSheetId="0" hidden="1">'Sheet1'!#REF!</definedName>
    <definedName name="QB_ROW_22311" localSheetId="0" hidden="1">'Sheet1'!#REF!</definedName>
    <definedName name="QB_ROW_223250" localSheetId="0" hidden="1">'Sheet1'!$B$49</definedName>
    <definedName name="QB_ROW_23021" localSheetId="0" hidden="1">'Sheet1'!#REF!</definedName>
    <definedName name="QB_ROW_23321" localSheetId="0" hidden="1">'Sheet1'!#REF!</definedName>
    <definedName name="QB_ROW_234250" localSheetId="0" hidden="1">'Sheet1'!$B$44</definedName>
    <definedName name="QB_ROW_239240" localSheetId="0" hidden="1">'Sheet1'!$B$54</definedName>
    <definedName name="QB_ROW_240050" localSheetId="0" hidden="1">'Sheet1'!$B$37</definedName>
    <definedName name="QB_ROW_240350" localSheetId="0" hidden="1">'Sheet1'!$C$41</definedName>
    <definedName name="QB_ROW_3240" localSheetId="0" hidden="1">'Sheet1'!#REF!</definedName>
    <definedName name="QB_ROW_71260" localSheetId="0" hidden="1">'Sheet1'!$B$15</definedName>
    <definedName name="QB_ROW_72250" localSheetId="0" hidden="1">'Sheet1'!$B$31</definedName>
    <definedName name="QB_ROW_75250" localSheetId="0" hidden="1">'Sheet1'!$B$33</definedName>
    <definedName name="QB_ROW_78250" localSheetId="0" hidden="1">'Sheet1'!$B$43</definedName>
    <definedName name="QB_ROW_84250" localSheetId="0" hidden="1">'Sheet1'!$B$48</definedName>
    <definedName name="QB_ROW_86321" localSheetId="0" hidden="1">'Sheet1'!#REF!</definedName>
    <definedName name="QB_ROW_87031" localSheetId="0" hidden="1">'Sheet1'!#REF!</definedName>
    <definedName name="QB_ROW_87331" localSheetId="0" hidden="1">'Sheet1'!#REF!</definedName>
    <definedName name="QB_ROW_97250" localSheetId="0" hidden="1">'Sheet1'!$B$26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20190701</definedName>
  </definedNames>
  <calcPr fullCalcOnLoad="1"/>
</workbook>
</file>

<file path=xl/sharedStrings.xml><?xml version="1.0" encoding="utf-8"?>
<sst xmlns="http://schemas.openxmlformats.org/spreadsheetml/2006/main" count="80" uniqueCount="74">
  <si>
    <t>300 · Income</t>
  </si>
  <si>
    <t>310 · Tuition Income</t>
  </si>
  <si>
    <t>320 · Transportation Income</t>
  </si>
  <si>
    <t>400 · Program Expenses.</t>
  </si>
  <si>
    <t>405 · Program Staff</t>
  </si>
  <si>
    <t>410 · Staff Salaries</t>
  </si>
  <si>
    <t>415 · Payroll Tax Expense</t>
  </si>
  <si>
    <t>420 · Health Insurance</t>
  </si>
  <si>
    <t>425 · Education &amp; Training</t>
  </si>
  <si>
    <t>440 · Occupational Therapy</t>
  </si>
  <si>
    <t>445 · Speech Therapy</t>
  </si>
  <si>
    <t>455 · Student Food</t>
  </si>
  <si>
    <t>465 · Student Activities</t>
  </si>
  <si>
    <t>475 · Credit  Card Charges</t>
  </si>
  <si>
    <t>490 · Vehicle</t>
  </si>
  <si>
    <t>495 · Depreciation</t>
  </si>
  <si>
    <t>Expense</t>
  </si>
  <si>
    <t>500 · Occupancy</t>
  </si>
  <si>
    <t>505 · Rent</t>
  </si>
  <si>
    <t>510 · Communications</t>
  </si>
  <si>
    <t>600 · General &amp; Administrative</t>
  </si>
  <si>
    <t>615 · Allocated Payroll Tax</t>
  </si>
  <si>
    <t>620 · Allocated Health Insurance</t>
  </si>
  <si>
    <t>625 · Executive Director</t>
  </si>
  <si>
    <t>635 · MBCo</t>
  </si>
  <si>
    <t>637 · Accounting</t>
  </si>
  <si>
    <t>650 · Computer</t>
  </si>
  <si>
    <t>670 · Insurance</t>
  </si>
  <si>
    <t>675 · Legal Fees</t>
  </si>
  <si>
    <t>680 · Interest</t>
  </si>
  <si>
    <t>685 · Misc</t>
  </si>
  <si>
    <t>INSPIRE</t>
  </si>
  <si>
    <t xml:space="preserve"> Aug 31</t>
  </si>
  <si>
    <t xml:space="preserve">For </t>
  </si>
  <si>
    <t>Comment</t>
  </si>
  <si>
    <t>A</t>
  </si>
  <si>
    <t>B</t>
  </si>
  <si>
    <t>C</t>
  </si>
  <si>
    <t>D</t>
  </si>
  <si>
    <t>E</t>
  </si>
  <si>
    <t>Budget</t>
  </si>
  <si>
    <t>10</t>
  </si>
  <si>
    <t>Months</t>
  </si>
  <si>
    <t>12 Months</t>
  </si>
  <si>
    <t>June 2020</t>
  </si>
  <si>
    <t>June 2019</t>
  </si>
  <si>
    <t>Actual</t>
  </si>
  <si>
    <t>Petty Cash</t>
  </si>
  <si>
    <t>Cleaning</t>
  </si>
  <si>
    <t>Wages Executive Director</t>
  </si>
  <si>
    <t>Wages Admin Ass't</t>
  </si>
  <si>
    <t>Wages Bookkeeper</t>
  </si>
  <si>
    <t>Advertising</t>
  </si>
  <si>
    <t>F</t>
  </si>
  <si>
    <t>G</t>
  </si>
  <si>
    <t>H</t>
  </si>
  <si>
    <t>I</t>
  </si>
  <si>
    <t>J</t>
  </si>
  <si>
    <t>K</t>
  </si>
  <si>
    <t>A =  19.6 Students 2020 vs 17.5 2019</t>
  </si>
  <si>
    <t>B = Corresponding Staff Increase</t>
  </si>
  <si>
    <t>C = Miscalculated 2019</t>
  </si>
  <si>
    <t>Key</t>
  </si>
  <si>
    <t>D =</t>
  </si>
  <si>
    <t>E = Reduced Service</t>
  </si>
  <si>
    <t>F = Reduced Credit Card</t>
  </si>
  <si>
    <t>G = Provided by Landlord</t>
  </si>
  <si>
    <t>H = Outsourced</t>
  </si>
  <si>
    <t>I = Full time</t>
  </si>
  <si>
    <t>J = Eliminated</t>
  </si>
  <si>
    <t xml:space="preserve">   &amp; Petty Cash Use</t>
  </si>
  <si>
    <t>K = Reduced Bank Charges,</t>
  </si>
  <si>
    <t xml:space="preserve">         and Interest </t>
  </si>
  <si>
    <t>2 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</si>
</sst>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3"/>
  <sheetViews>
    <sheetView tabSelected="1" zoomScalePageLayoutView="0" workbookViewId="0" topLeftCell="A4">
      <selection activeCell="L25" sqref="L25"/>
    </sheetView>
  </sheetViews>
  <sheetFormatPr defaultColWidth="9.140625" defaultRowHeight="19.5" customHeight="1"/>
  <cols>
    <col min="1" max="3" width="3.00390625" style="8" customWidth="1"/>
    <col min="4" max="4" width="23.421875" style="8" customWidth="1"/>
    <col min="5" max="5" width="8.140625" style="10" hidden="1" customWidth="1"/>
    <col min="6" max="6" width="9.7109375" style="7" hidden="1" customWidth="1"/>
    <col min="7" max="7" width="12.28125" style="7" bestFit="1" customWidth="1"/>
    <col min="8" max="9" width="10.421875" style="7" customWidth="1"/>
    <col min="10" max="10" width="9.140625" style="2" customWidth="1"/>
    <col min="11" max="16384" width="9.140625" style="3" customWidth="1"/>
  </cols>
  <sheetData>
    <row r="1" spans="2:11" s="2" customFormat="1" ht="19.5" customHeight="1">
      <c r="B1" s="1"/>
      <c r="C1" s="1"/>
      <c r="D1" s="1"/>
      <c r="E1" s="1"/>
      <c r="F1" s="1"/>
      <c r="G1" s="1" t="s">
        <v>31</v>
      </c>
      <c r="H1" s="1"/>
      <c r="I1" s="1"/>
      <c r="J1" s="1"/>
      <c r="K1" s="1"/>
    </row>
    <row r="2" spans="2:11" ht="19.5" customHeight="1">
      <c r="B2" s="1"/>
      <c r="C2" s="1"/>
      <c r="D2" s="1"/>
      <c r="E2" s="1"/>
      <c r="F2" s="1"/>
      <c r="G2" s="1" t="s">
        <v>40</v>
      </c>
      <c r="H2" s="1"/>
      <c r="I2" s="1"/>
      <c r="J2" s="1"/>
      <c r="K2" s="1"/>
    </row>
    <row r="3" spans="2:11" ht="19.5" customHeight="1">
      <c r="B3" s="1"/>
      <c r="C3" s="1"/>
      <c r="D3" s="1"/>
      <c r="E3" s="1"/>
      <c r="F3" s="1"/>
      <c r="G3" s="1" t="s">
        <v>33</v>
      </c>
      <c r="H3" s="1"/>
      <c r="I3" s="1"/>
      <c r="J3" s="1"/>
      <c r="K3" s="1"/>
    </row>
    <row r="4" spans="1:1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1"/>
      <c r="B5" s="1"/>
      <c r="C5" s="1"/>
      <c r="D5" s="1"/>
      <c r="E5" s="1" t="s">
        <v>73</v>
      </c>
      <c r="F5" s="1" t="s">
        <v>41</v>
      </c>
      <c r="G5" s="1" t="s">
        <v>43</v>
      </c>
      <c r="H5" s="1"/>
      <c r="I5" s="1"/>
      <c r="J5" s="1"/>
      <c r="K5" s="1"/>
    </row>
    <row r="6" spans="1:11" ht="19.5" customHeight="1">
      <c r="A6" s="1"/>
      <c r="B6" s="1"/>
      <c r="C6" s="1"/>
      <c r="D6" s="1"/>
      <c r="E6" s="4" t="s">
        <v>32</v>
      </c>
      <c r="F6" s="4" t="s">
        <v>42</v>
      </c>
      <c r="G6" s="4" t="s">
        <v>44</v>
      </c>
      <c r="H6" s="4" t="s">
        <v>45</v>
      </c>
      <c r="K6" s="1"/>
    </row>
    <row r="7" spans="1:11" ht="19.5" customHeight="1">
      <c r="A7" s="1"/>
      <c r="B7" s="1"/>
      <c r="C7" s="1"/>
      <c r="D7" s="1"/>
      <c r="E7" s="4"/>
      <c r="F7" s="4"/>
      <c r="G7" s="4" t="s">
        <v>40</v>
      </c>
      <c r="H7" s="4" t="s">
        <v>46</v>
      </c>
      <c r="I7" s="1" t="s">
        <v>34</v>
      </c>
      <c r="J7" s="2" t="s">
        <v>62</v>
      </c>
      <c r="K7" s="1"/>
    </row>
    <row r="8" spans="1:10" ht="19.5" customHeight="1">
      <c r="A8" s="5"/>
      <c r="B8" s="5" t="s">
        <v>0</v>
      </c>
      <c r="C8" s="5"/>
      <c r="D8" s="5"/>
      <c r="E8" s="6"/>
      <c r="I8" s="2"/>
      <c r="J8" s="18" t="s">
        <v>59</v>
      </c>
    </row>
    <row r="9" spans="1:10" ht="19.5" customHeight="1">
      <c r="A9" s="5"/>
      <c r="B9" s="5" t="s">
        <v>1</v>
      </c>
      <c r="D9" s="5"/>
      <c r="E9" s="11">
        <v>256000</v>
      </c>
      <c r="F9" s="12">
        <f>87000*20/12*10</f>
        <v>1450000</v>
      </c>
      <c r="G9" s="12">
        <f>E9+F9</f>
        <v>1706000</v>
      </c>
      <c r="H9" s="12">
        <v>1524600</v>
      </c>
      <c r="I9" s="2" t="s">
        <v>35</v>
      </c>
      <c r="J9" s="18" t="s">
        <v>60</v>
      </c>
    </row>
    <row r="10" spans="1:10" ht="19.5" customHeight="1">
      <c r="A10" s="5"/>
      <c r="B10" s="5" t="s">
        <v>2</v>
      </c>
      <c r="D10" s="5"/>
      <c r="E10" s="13">
        <v>8700</v>
      </c>
      <c r="F10" s="14">
        <f>45000</f>
        <v>45000</v>
      </c>
      <c r="G10" s="14">
        <f>E10+F10</f>
        <v>53700</v>
      </c>
      <c r="H10" s="14">
        <v>46000</v>
      </c>
      <c r="J10" s="16" t="s">
        <v>61</v>
      </c>
    </row>
    <row r="11" spans="1:10" ht="19.5" customHeight="1">
      <c r="A11" s="5"/>
      <c r="B11" s="5"/>
      <c r="C11" s="5"/>
      <c r="D11" s="5"/>
      <c r="E11" s="13">
        <f>ROUND(SUM(E8:E10),5)</f>
        <v>264700</v>
      </c>
      <c r="F11" s="13">
        <f>ROUND(SUM(F8:F10),5)</f>
        <v>1495000</v>
      </c>
      <c r="G11" s="13">
        <f>ROUND(SUM(G8:G10),5)</f>
        <v>1759700</v>
      </c>
      <c r="H11" s="13">
        <f>ROUND(SUM(H8:H10),5)</f>
        <v>1570600</v>
      </c>
      <c r="I11" s="2"/>
      <c r="J11" s="18" t="s">
        <v>63</v>
      </c>
    </row>
    <row r="12" spans="1:10" ht="19.5" customHeight="1">
      <c r="A12" s="5"/>
      <c r="B12" s="5" t="s">
        <v>3</v>
      </c>
      <c r="C12" s="5"/>
      <c r="D12" s="5"/>
      <c r="E12" s="11"/>
      <c r="F12" s="12"/>
      <c r="G12" s="12"/>
      <c r="H12" s="12"/>
      <c r="I12" s="2"/>
      <c r="J12" s="18" t="s">
        <v>64</v>
      </c>
    </row>
    <row r="13" spans="1:10" ht="19.5" customHeight="1">
      <c r="A13" s="5"/>
      <c r="B13" s="5" t="s">
        <v>4</v>
      </c>
      <c r="D13" s="5"/>
      <c r="E13" s="11"/>
      <c r="F13" s="12"/>
      <c r="G13" s="12"/>
      <c r="H13" s="20"/>
      <c r="I13" s="19"/>
      <c r="J13" s="18" t="s">
        <v>65</v>
      </c>
    </row>
    <row r="14" spans="1:10" ht="19.5" customHeight="1">
      <c r="A14" s="5"/>
      <c r="B14" s="5" t="s">
        <v>5</v>
      </c>
      <c r="C14" s="5"/>
      <c r="E14" s="11">
        <f>140885.51+5834</f>
        <v>146719.51</v>
      </c>
      <c r="F14" s="12">
        <v>750000</v>
      </c>
      <c r="G14" s="12">
        <v>896700</v>
      </c>
      <c r="H14" s="12">
        <f>814800-25000</f>
        <v>789800</v>
      </c>
      <c r="I14" s="2" t="s">
        <v>36</v>
      </c>
      <c r="J14" s="18" t="s">
        <v>70</v>
      </c>
    </row>
    <row r="15" spans="1:10" ht="19.5" customHeight="1">
      <c r="A15" s="5"/>
      <c r="B15" s="5" t="s">
        <v>6</v>
      </c>
      <c r="C15" s="5"/>
      <c r="E15" s="11">
        <v>12413.6</v>
      </c>
      <c r="F15" s="12">
        <f>F14*0.09</f>
        <v>67500</v>
      </c>
      <c r="G15" s="12">
        <v>83800</v>
      </c>
      <c r="H15" s="12">
        <v>87300</v>
      </c>
      <c r="I15" s="15" t="s">
        <v>37</v>
      </c>
      <c r="J15" s="18" t="s">
        <v>66</v>
      </c>
    </row>
    <row r="16" spans="1:10" ht="19.5" customHeight="1">
      <c r="A16" s="5"/>
      <c r="B16" s="5" t="s">
        <v>7</v>
      </c>
      <c r="C16" s="5"/>
      <c r="E16" s="11">
        <f>16822.96-5834</f>
        <v>10988.96</v>
      </c>
      <c r="F16" s="12">
        <f>5500*10</f>
        <v>55000</v>
      </c>
      <c r="G16" s="12">
        <v>66000</v>
      </c>
      <c r="H16" s="12">
        <v>133400</v>
      </c>
      <c r="I16" s="15" t="s">
        <v>38</v>
      </c>
      <c r="J16" s="18" t="s">
        <v>67</v>
      </c>
    </row>
    <row r="17" spans="1:10" ht="19.5" customHeight="1">
      <c r="A17" s="5"/>
      <c r="B17" s="5" t="s">
        <v>8</v>
      </c>
      <c r="C17" s="5"/>
      <c r="E17" s="13">
        <v>380</v>
      </c>
      <c r="F17" s="14">
        <v>10000</v>
      </c>
      <c r="G17" s="14">
        <f>E17+F17</f>
        <v>10380</v>
      </c>
      <c r="H17" s="14">
        <v>10200</v>
      </c>
      <c r="I17" s="17"/>
      <c r="J17" s="18" t="s">
        <v>68</v>
      </c>
    </row>
    <row r="18" spans="1:10" ht="19.5" customHeight="1">
      <c r="A18" s="5"/>
      <c r="B18" s="5"/>
      <c r="C18" s="5"/>
      <c r="D18" s="5"/>
      <c r="E18" s="11">
        <f>ROUND(SUM(E13:E17),5)</f>
        <v>170502.07</v>
      </c>
      <c r="F18" s="11">
        <f>ROUND(SUM(F13:F17),5)</f>
        <v>882500</v>
      </c>
      <c r="G18" s="11">
        <f>ROUND(SUM(G13:G17),5)</f>
        <v>1056880</v>
      </c>
      <c r="H18" s="11">
        <f>ROUND(SUM(H13:H17),5)</f>
        <v>1020700</v>
      </c>
      <c r="I18" s="15"/>
      <c r="J18" s="18" t="s">
        <v>69</v>
      </c>
    </row>
    <row r="19" spans="1:10" ht="19.5" customHeight="1">
      <c r="A19" s="5"/>
      <c r="B19" s="5" t="s">
        <v>9</v>
      </c>
      <c r="D19" s="5"/>
      <c r="E19" s="11">
        <v>6075</v>
      </c>
      <c r="F19" s="12">
        <f>G19-E19</f>
        <v>19925</v>
      </c>
      <c r="G19" s="12">
        <v>26000</v>
      </c>
      <c r="H19" s="12">
        <v>30300</v>
      </c>
      <c r="I19" s="15"/>
      <c r="J19" s="18" t="s">
        <v>71</v>
      </c>
    </row>
    <row r="20" spans="1:10" ht="19.5" customHeight="1">
      <c r="A20" s="5"/>
      <c r="B20" s="5" t="s">
        <v>10</v>
      </c>
      <c r="D20" s="5"/>
      <c r="E20" s="11">
        <v>4059.7</v>
      </c>
      <c r="F20" s="12">
        <f aca="true" t="shared" si="0" ref="F20:F26">G20-E20</f>
        <v>30940.3</v>
      </c>
      <c r="G20" s="12">
        <v>35000</v>
      </c>
      <c r="H20" s="12">
        <v>52500</v>
      </c>
      <c r="I20" s="15" t="s">
        <v>39</v>
      </c>
      <c r="J20" s="18" t="s">
        <v>72</v>
      </c>
    </row>
    <row r="21" spans="1:9" ht="19.5" customHeight="1">
      <c r="A21" s="5"/>
      <c r="B21" s="5" t="s">
        <v>11</v>
      </c>
      <c r="D21" s="5"/>
      <c r="E21" s="11">
        <v>2447.79</v>
      </c>
      <c r="F21" s="12">
        <f t="shared" si="0"/>
        <v>13552.21</v>
      </c>
      <c r="G21" s="12">
        <v>16000</v>
      </c>
      <c r="H21" s="12">
        <v>7800</v>
      </c>
      <c r="I21" s="15" t="s">
        <v>53</v>
      </c>
    </row>
    <row r="22" spans="1:9" ht="19.5" customHeight="1">
      <c r="A22" s="5"/>
      <c r="B22" s="5" t="s">
        <v>12</v>
      </c>
      <c r="D22" s="5"/>
      <c r="E22" s="11">
        <v>277.5</v>
      </c>
      <c r="F22" s="12">
        <f t="shared" si="0"/>
        <v>722.5</v>
      </c>
      <c r="G22" s="12">
        <v>1000</v>
      </c>
      <c r="H22" s="12">
        <v>4500</v>
      </c>
      <c r="I22" s="15"/>
    </row>
    <row r="23" spans="1:9" ht="19.5" customHeight="1">
      <c r="A23" s="5"/>
      <c r="B23" s="5"/>
      <c r="D23" s="5" t="s">
        <v>47</v>
      </c>
      <c r="E23" s="11"/>
      <c r="F23" s="12"/>
      <c r="G23" s="12">
        <v>0</v>
      </c>
      <c r="H23" s="12">
        <v>6800</v>
      </c>
      <c r="I23" s="15" t="s">
        <v>53</v>
      </c>
    </row>
    <row r="24" spans="1:9" ht="19.5" customHeight="1">
      <c r="A24" s="5"/>
      <c r="B24" s="5" t="s">
        <v>13</v>
      </c>
      <c r="D24" s="5"/>
      <c r="E24" s="11">
        <f>3384.2-1500</f>
        <v>1884.1999999999998</v>
      </c>
      <c r="F24" s="12">
        <f t="shared" si="0"/>
        <v>20115.8</v>
      </c>
      <c r="G24" s="12">
        <f>12000+10000</f>
        <v>22000</v>
      </c>
      <c r="H24" s="12">
        <v>25000</v>
      </c>
      <c r="I24" s="15" t="s">
        <v>53</v>
      </c>
    </row>
    <row r="25" spans="1:9" ht="19.5" customHeight="1">
      <c r="A25" s="5"/>
      <c r="B25" s="5" t="s">
        <v>14</v>
      </c>
      <c r="D25" s="5"/>
      <c r="E25" s="11">
        <f>1583.83+1500</f>
        <v>3083.83</v>
      </c>
      <c r="F25" s="12">
        <f t="shared" si="0"/>
        <v>4916.17</v>
      </c>
      <c r="G25" s="12">
        <f>18000-10000</f>
        <v>8000</v>
      </c>
      <c r="H25" s="12">
        <v>9400</v>
      </c>
      <c r="I25" s="15"/>
    </row>
    <row r="26" spans="1:9" ht="19.5" customHeight="1">
      <c r="A26" s="5"/>
      <c r="B26" s="5" t="s">
        <v>15</v>
      </c>
      <c r="D26" s="5"/>
      <c r="E26" s="13">
        <v>5000</v>
      </c>
      <c r="F26" s="14">
        <f t="shared" si="0"/>
        <v>25000</v>
      </c>
      <c r="G26" s="14">
        <v>30000</v>
      </c>
      <c r="H26" s="14">
        <v>28100</v>
      </c>
      <c r="I26" s="17"/>
    </row>
    <row r="27" spans="1:9" ht="19.5" customHeight="1">
      <c r="A27" s="5"/>
      <c r="B27" s="5"/>
      <c r="C27" s="5"/>
      <c r="D27" s="5"/>
      <c r="E27" s="13">
        <f>ROUND(E12+SUM(E18:E26),5)</f>
        <v>193330.09</v>
      </c>
      <c r="F27" s="13">
        <f>ROUND(F12+SUM(F18:F26),5)</f>
        <v>997671.98</v>
      </c>
      <c r="G27" s="13">
        <f>ROUND(G12+SUM(G18:G26),5)</f>
        <v>1194880</v>
      </c>
      <c r="H27" s="13">
        <f>ROUND(H12+SUM(H18:H26),5)</f>
        <v>1185100</v>
      </c>
      <c r="I27" s="17"/>
    </row>
    <row r="28" spans="1:9" ht="19.5" customHeight="1">
      <c r="A28" s="5"/>
      <c r="B28" s="5"/>
      <c r="C28" s="5"/>
      <c r="D28" s="5"/>
      <c r="E28" s="13">
        <f>E11-E27</f>
        <v>71369.91</v>
      </c>
      <c r="F28" s="13">
        <f>F11-F27</f>
        <v>497328.02</v>
      </c>
      <c r="G28" s="13">
        <f>G11-G27</f>
        <v>564820</v>
      </c>
      <c r="H28" s="13">
        <f>H11-H27</f>
        <v>385500</v>
      </c>
      <c r="I28" s="17"/>
    </row>
    <row r="29" spans="2:9" ht="19.5" customHeight="1">
      <c r="B29" s="5" t="s">
        <v>16</v>
      </c>
      <c r="C29" s="5"/>
      <c r="D29" s="5"/>
      <c r="E29" s="11"/>
      <c r="F29" s="12"/>
      <c r="G29" s="12"/>
      <c r="H29" s="12"/>
      <c r="I29" s="15"/>
    </row>
    <row r="30" spans="1:9" ht="19.5" customHeight="1">
      <c r="A30" s="5"/>
      <c r="B30" s="5" t="s">
        <v>17</v>
      </c>
      <c r="C30" s="5"/>
      <c r="D30" s="5"/>
      <c r="E30" s="11"/>
      <c r="F30" s="12"/>
      <c r="G30" s="12"/>
      <c r="H30" s="12"/>
      <c r="I30" s="15"/>
    </row>
    <row r="31" spans="1:9" ht="19.5" customHeight="1">
      <c r="A31" s="5"/>
      <c r="B31" s="5" t="s">
        <v>18</v>
      </c>
      <c r="D31" s="5"/>
      <c r="E31" s="11">
        <v>11574</v>
      </c>
      <c r="F31" s="12">
        <f>E31/2*10</f>
        <v>57870</v>
      </c>
      <c r="G31" s="12">
        <v>68500</v>
      </c>
      <c r="H31" s="12">
        <v>69400</v>
      </c>
      <c r="I31" s="15"/>
    </row>
    <row r="32" spans="1:9" ht="19.5" customHeight="1">
      <c r="A32" s="5"/>
      <c r="B32" s="5"/>
      <c r="D32" s="5" t="s">
        <v>48</v>
      </c>
      <c r="E32" s="11"/>
      <c r="F32" s="12"/>
      <c r="G32" s="12">
        <v>0</v>
      </c>
      <c r="H32" s="12">
        <v>10400</v>
      </c>
      <c r="I32" s="15" t="s">
        <v>54</v>
      </c>
    </row>
    <row r="33" spans="1:9" ht="19.5" customHeight="1">
      <c r="A33" s="5"/>
      <c r="B33" s="5" t="s">
        <v>19</v>
      </c>
      <c r="D33" s="5"/>
      <c r="E33" s="13">
        <v>1180.71</v>
      </c>
      <c r="F33" s="14">
        <v>6000</v>
      </c>
      <c r="G33" s="14">
        <v>7200</v>
      </c>
      <c r="H33" s="14">
        <v>7700</v>
      </c>
      <c r="I33" s="17"/>
    </row>
    <row r="34" spans="1:9" ht="19.5" customHeight="1">
      <c r="A34" s="5"/>
      <c r="B34" s="5"/>
      <c r="C34" s="5"/>
      <c r="D34" s="5"/>
      <c r="E34" s="13">
        <f>ROUND(SUM(E30:E33),5)</f>
        <v>12754.71</v>
      </c>
      <c r="F34" s="13">
        <f>ROUND(SUM(F30:F33),5)</f>
        <v>63870</v>
      </c>
      <c r="G34" s="13">
        <f>ROUND(SUM(G30:G33),5)</f>
        <v>75700</v>
      </c>
      <c r="H34" s="13">
        <f>ROUND(SUM(H30:H33),5)</f>
        <v>87500</v>
      </c>
      <c r="I34" s="17"/>
    </row>
    <row r="35" spans="1:9" ht="19.5" customHeight="1">
      <c r="A35" s="5"/>
      <c r="B35" s="5" t="s">
        <v>20</v>
      </c>
      <c r="C35" s="5"/>
      <c r="D35" s="5"/>
      <c r="E35" s="11"/>
      <c r="F35" s="12"/>
      <c r="G35" s="12"/>
      <c r="H35" s="12"/>
      <c r="I35" s="15"/>
    </row>
    <row r="36" spans="1:9" ht="19.5" customHeight="1">
      <c r="A36" s="5"/>
      <c r="B36" s="5" t="s">
        <v>49</v>
      </c>
      <c r="C36" s="5"/>
      <c r="D36" s="5"/>
      <c r="E36" s="11"/>
      <c r="F36" s="12"/>
      <c r="G36" s="12">
        <v>0</v>
      </c>
      <c r="H36" s="12">
        <v>109600</v>
      </c>
      <c r="I36" s="15" t="s">
        <v>55</v>
      </c>
    </row>
    <row r="37" spans="1:9" ht="19.5" customHeight="1">
      <c r="A37" s="5"/>
      <c r="B37" s="5" t="s">
        <v>50</v>
      </c>
      <c r="D37" s="5"/>
      <c r="E37" s="11">
        <v>8100.1</v>
      </c>
      <c r="F37" s="12">
        <v>40000</v>
      </c>
      <c r="G37" s="12">
        <f>E37+F37</f>
        <v>48100.1</v>
      </c>
      <c r="H37" s="12">
        <v>25000</v>
      </c>
      <c r="I37" s="15" t="s">
        <v>56</v>
      </c>
    </row>
    <row r="38" spans="1:9" ht="19.5" customHeight="1">
      <c r="A38" s="5"/>
      <c r="B38" s="5" t="s">
        <v>51</v>
      </c>
      <c r="D38" s="5"/>
      <c r="E38" s="11"/>
      <c r="F38" s="12">
        <v>0</v>
      </c>
      <c r="G38" s="3">
        <v>0</v>
      </c>
      <c r="H38" s="12">
        <f>28200+16600</f>
        <v>44800</v>
      </c>
      <c r="I38" s="15" t="s">
        <v>55</v>
      </c>
    </row>
    <row r="39" spans="1:9" ht="19.5" customHeight="1">
      <c r="A39" s="5"/>
      <c r="B39" s="5" t="s">
        <v>21</v>
      </c>
      <c r="C39" s="5"/>
      <c r="E39" s="11">
        <v>300</v>
      </c>
      <c r="F39" s="12">
        <v>4200</v>
      </c>
      <c r="G39" s="12">
        <f>E39+F39</f>
        <v>4500</v>
      </c>
      <c r="H39" s="12">
        <v>12400</v>
      </c>
      <c r="I39" s="15"/>
    </row>
    <row r="40" spans="1:9" ht="19.5" customHeight="1">
      <c r="A40" s="5"/>
      <c r="B40" s="5" t="s">
        <v>22</v>
      </c>
      <c r="C40" s="5"/>
      <c r="E40" s="13">
        <v>450</v>
      </c>
      <c r="F40" s="14">
        <v>2250</v>
      </c>
      <c r="G40" s="14">
        <f>E40+F40</f>
        <v>2700</v>
      </c>
      <c r="H40" s="14">
        <v>19100</v>
      </c>
      <c r="I40" s="17"/>
    </row>
    <row r="41" spans="1:9" ht="19.5" customHeight="1">
      <c r="A41" s="5"/>
      <c r="B41" s="5"/>
      <c r="C41" s="5"/>
      <c r="D41" s="5"/>
      <c r="E41" s="11">
        <f>ROUND(SUM(E37:E40),5)</f>
        <v>8850.1</v>
      </c>
      <c r="F41" s="11">
        <f>ROUND(SUM(F37:F40),5)</f>
        <v>46450</v>
      </c>
      <c r="G41" s="11">
        <f>ROUND(SUM(G37:G40),5)</f>
        <v>55300.1</v>
      </c>
      <c r="H41" s="11">
        <f>SUM(H36:H40)</f>
        <v>210900</v>
      </c>
      <c r="I41" s="15"/>
    </row>
    <row r="42" spans="1:9" ht="19.5" customHeight="1">
      <c r="A42" s="5"/>
      <c r="B42" s="5" t="s">
        <v>23</v>
      </c>
      <c r="D42" s="5"/>
      <c r="E42" s="11">
        <v>8511.52</v>
      </c>
      <c r="F42" s="12">
        <v>60000</v>
      </c>
      <c r="G42" s="12">
        <v>68500</v>
      </c>
      <c r="H42" s="12">
        <v>0</v>
      </c>
      <c r="I42" s="15" t="s">
        <v>55</v>
      </c>
    </row>
    <row r="43" spans="1:9" ht="19.5" customHeight="1">
      <c r="A43" s="5"/>
      <c r="B43" s="5" t="s">
        <v>24</v>
      </c>
      <c r="D43" s="5"/>
      <c r="E43" s="11">
        <v>7974.17</v>
      </c>
      <c r="F43" s="12">
        <v>30000</v>
      </c>
      <c r="G43" s="12">
        <v>38000</v>
      </c>
      <c r="H43" s="12">
        <f>11100</f>
        <v>11100</v>
      </c>
      <c r="I43" s="15" t="s">
        <v>55</v>
      </c>
    </row>
    <row r="44" spans="1:9" ht="19.5" customHeight="1">
      <c r="A44" s="5"/>
      <c r="B44" s="5" t="s">
        <v>25</v>
      </c>
      <c r="D44" s="5"/>
      <c r="E44" s="11">
        <v>1003.75</v>
      </c>
      <c r="F44" s="12">
        <v>4000</v>
      </c>
      <c r="G44" s="12">
        <v>5000</v>
      </c>
      <c r="H44" s="12">
        <f>5000+2400</f>
        <v>7400</v>
      </c>
      <c r="I44" s="15"/>
    </row>
    <row r="45" spans="1:9" ht="19.5" customHeight="1">
      <c r="A45" s="5"/>
      <c r="B45" s="5" t="s">
        <v>52</v>
      </c>
      <c r="D45" s="5"/>
      <c r="E45" s="11"/>
      <c r="F45" s="12"/>
      <c r="G45" s="12">
        <v>0</v>
      </c>
      <c r="H45" s="12">
        <v>5100</v>
      </c>
      <c r="I45" s="15" t="s">
        <v>57</v>
      </c>
    </row>
    <row r="46" spans="1:9" ht="19.5" customHeight="1">
      <c r="A46" s="5"/>
      <c r="B46" s="5" t="s">
        <v>26</v>
      </c>
      <c r="D46" s="5"/>
      <c r="E46" s="11">
        <v>1690</v>
      </c>
      <c r="F46" s="12">
        <v>8000</v>
      </c>
      <c r="G46" s="12">
        <v>9700</v>
      </c>
      <c r="H46" s="12">
        <v>8600</v>
      </c>
      <c r="I46" s="15"/>
    </row>
    <row r="47" spans="1:9" ht="19.5" customHeight="1">
      <c r="A47" s="5"/>
      <c r="B47" s="5" t="s">
        <v>27</v>
      </c>
      <c r="D47" s="5"/>
      <c r="E47" s="11">
        <v>7298.75</v>
      </c>
      <c r="F47" s="12">
        <v>25000</v>
      </c>
      <c r="G47" s="12">
        <v>32300</v>
      </c>
      <c r="H47" s="12">
        <v>26000</v>
      </c>
      <c r="I47" s="15"/>
    </row>
    <row r="48" spans="1:9" ht="19.5" customHeight="1">
      <c r="A48" s="5"/>
      <c r="B48" s="5" t="s">
        <v>28</v>
      </c>
      <c r="D48" s="5"/>
      <c r="E48" s="11">
        <v>940</v>
      </c>
      <c r="F48" s="12">
        <v>5000</v>
      </c>
      <c r="G48" s="12">
        <v>5900</v>
      </c>
      <c r="H48" s="12">
        <v>7500</v>
      </c>
      <c r="I48" s="15"/>
    </row>
    <row r="49" spans="1:9" ht="19.5" customHeight="1">
      <c r="A49" s="5"/>
      <c r="B49" s="5" t="s">
        <v>29</v>
      </c>
      <c r="D49" s="5"/>
      <c r="E49" s="11">
        <v>267.97</v>
      </c>
      <c r="F49" s="12">
        <v>1000</v>
      </c>
      <c r="G49" s="12">
        <v>1250</v>
      </c>
      <c r="H49" s="12">
        <v>3900</v>
      </c>
      <c r="I49" s="15"/>
    </row>
    <row r="50" spans="1:9" ht="19.5" customHeight="1">
      <c r="A50" s="5"/>
      <c r="B50" s="5" t="s">
        <v>30</v>
      </c>
      <c r="D50" s="5"/>
      <c r="E50" s="13">
        <v>467.62</v>
      </c>
      <c r="F50" s="14">
        <v>3000</v>
      </c>
      <c r="G50" s="14">
        <v>3500</v>
      </c>
      <c r="H50" s="14">
        <f>5400+3000+2200-2300</f>
        <v>8300</v>
      </c>
      <c r="I50" s="17" t="s">
        <v>58</v>
      </c>
    </row>
    <row r="51" spans="1:9" ht="19.5" customHeight="1">
      <c r="A51" s="5"/>
      <c r="B51" s="5"/>
      <c r="C51" s="5"/>
      <c r="D51" s="5"/>
      <c r="E51" s="13">
        <f>ROUND(E35+SUM(E41:E50),5)</f>
        <v>37003.88</v>
      </c>
      <c r="F51" s="13">
        <f>ROUND(F35+SUM(F41:F50),5)</f>
        <v>182450</v>
      </c>
      <c r="G51" s="13">
        <f>SUM(G41:G50)</f>
        <v>219450.1</v>
      </c>
      <c r="H51" s="13">
        <f>SUM(H41:H50)</f>
        <v>288800</v>
      </c>
      <c r="I51" s="17"/>
    </row>
    <row r="52" spans="1:9" ht="19.5" customHeight="1">
      <c r="A52" s="5"/>
      <c r="B52" s="5"/>
      <c r="C52" s="5"/>
      <c r="D52" s="5"/>
      <c r="E52" s="13">
        <f>ROUND(SUM(E29:E29)+E34+E51,5)</f>
        <v>49758.59</v>
      </c>
      <c r="F52" s="13">
        <f>ROUND(SUM(F29:F29)+F34+F51,5)</f>
        <v>246320</v>
      </c>
      <c r="G52" s="13">
        <f>ROUND(SUM(G29:G29)+G34+G51,5)</f>
        <v>295150.1</v>
      </c>
      <c r="H52" s="13">
        <f>ROUND(SUM(H29:H29)+H34+H51,5)</f>
        <v>376300</v>
      </c>
      <c r="I52" s="17"/>
    </row>
    <row r="53" spans="1:8" ht="19.5" customHeight="1">
      <c r="A53" s="5"/>
      <c r="B53" s="5"/>
      <c r="C53" s="5"/>
      <c r="D53" s="5"/>
      <c r="E53" s="11">
        <f>ROUND(E2+E28-E52,5)</f>
        <v>21611.32</v>
      </c>
      <c r="F53" s="11">
        <f>ROUND(F2+F28-F52,5)</f>
        <v>251008.02</v>
      </c>
      <c r="G53" s="11" t="e">
        <f>ROUND(#REF!+G28-G52,5)</f>
        <v>#REF!</v>
      </c>
      <c r="H53" s="11">
        <f>ROUND(H2+H28-H52,5)</f>
        <v>9200</v>
      </c>
    </row>
    <row r="54" spans="1:9" ht="19.5" customHeight="1">
      <c r="A54" s="5"/>
      <c r="B54" s="5"/>
      <c r="C54" s="5"/>
      <c r="D54" s="5"/>
      <c r="E54" s="13"/>
      <c r="F54" s="14"/>
      <c r="G54" s="14"/>
      <c r="H54" s="14"/>
      <c r="I54" s="9"/>
    </row>
    <row r="55" spans="1:9" ht="19.5" customHeight="1">
      <c r="A55" s="5"/>
      <c r="B55" s="5"/>
      <c r="C55" s="5"/>
      <c r="D55" s="5"/>
      <c r="E55" s="13"/>
      <c r="F55" s="13"/>
      <c r="G55" s="14"/>
      <c r="H55" s="14"/>
      <c r="I55" s="9"/>
    </row>
    <row r="56" spans="1:8" ht="19.5" customHeight="1">
      <c r="A56" s="5"/>
      <c r="B56" s="5"/>
      <c r="C56" s="5"/>
      <c r="D56" s="5"/>
      <c r="E56" s="11"/>
      <c r="F56" s="12"/>
      <c r="G56" s="12"/>
      <c r="H56" s="12"/>
    </row>
    <row r="57" spans="1:8" ht="19.5" customHeight="1">
      <c r="A57" s="5"/>
      <c r="B57" s="5"/>
      <c r="C57" s="5"/>
      <c r="D57" s="5"/>
      <c r="E57" s="11"/>
      <c r="F57" s="12"/>
      <c r="G57" s="12"/>
      <c r="H57" s="12"/>
    </row>
    <row r="58" spans="1:8" ht="19.5" customHeight="1">
      <c r="A58" s="5"/>
      <c r="B58" s="5"/>
      <c r="C58" s="5"/>
      <c r="D58" s="5"/>
      <c r="E58" s="11"/>
      <c r="F58" s="12"/>
      <c r="G58" s="12"/>
      <c r="H58" s="12"/>
    </row>
    <row r="59" spans="5:8" ht="19.5" customHeight="1">
      <c r="E59" s="11"/>
      <c r="F59" s="12"/>
      <c r="G59" s="12"/>
      <c r="H59" s="12"/>
    </row>
    <row r="60" spans="5:8" ht="19.5" customHeight="1">
      <c r="E60" s="11"/>
      <c r="F60" s="12"/>
      <c r="G60" s="12"/>
      <c r="H60" s="12"/>
    </row>
    <row r="61" spans="5:8" ht="19.5" customHeight="1">
      <c r="E61" s="11"/>
      <c r="F61" s="12"/>
      <c r="G61" s="12"/>
      <c r="H61" s="12"/>
    </row>
    <row r="62" spans="5:8" ht="19.5" customHeight="1">
      <c r="E62" s="11"/>
      <c r="F62" s="12"/>
      <c r="G62" s="12"/>
      <c r="H62" s="12"/>
    </row>
    <row r="63" spans="5:8" ht="19.5" customHeight="1">
      <c r="E63" s="11"/>
      <c r="F63" s="12"/>
      <c r="G63" s="12"/>
      <c r="H63" s="12"/>
    </row>
  </sheetData>
  <sheetProtection/>
  <printOptions/>
  <pageMargins left="0.45" right="0.45" top="0.75" bottom="0.75" header="0.1" footer="0.3"/>
  <pageSetup fitToHeight="0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Bandler</dc:creator>
  <cp:keywords/>
  <dc:description/>
  <cp:lastModifiedBy>Brad James</cp:lastModifiedBy>
  <cp:lastPrinted>2019-09-09T15:06:08Z</cp:lastPrinted>
  <dcterms:created xsi:type="dcterms:W3CDTF">2019-08-27T23:00:53Z</dcterms:created>
  <dcterms:modified xsi:type="dcterms:W3CDTF">2019-09-16T13:29:34Z</dcterms:modified>
  <cp:category/>
  <cp:version/>
  <cp:contentType/>
  <cp:contentStatus/>
</cp:coreProperties>
</file>